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19020" windowHeight="13320" activeTab="1"/>
  </bookViews>
  <sheets>
    <sheet name="Shampoo, Liq.soap etc" sheetId="1" r:id="rId1"/>
    <sheet name="Solid soaps" sheetId="2" r:id="rId2"/>
    <sheet name="Cinditioner" sheetId="3" r:id="rId3"/>
    <sheet name="WCR" sheetId="4" r:id="rId4"/>
    <sheet name="DID-list" sheetId="5" r:id="rId5"/>
  </sheets>
  <definedNames>
    <definedName name="_xlnm.Print_Area" localSheetId="2">'Cinditioner'!$A$1:$J$33</definedName>
    <definedName name="_xlnm.Print_Area" localSheetId="0">'Shampoo, Liq.soap etc'!$A$1:$J$33</definedName>
    <definedName name="_xlnm.Print_Area" localSheetId="1">'Solid soaps'!$A$1:$J$33</definedName>
  </definedNames>
  <calcPr fullCalcOnLoad="1"/>
</workbook>
</file>

<file path=xl/sharedStrings.xml><?xml version="1.0" encoding="utf-8"?>
<sst xmlns="http://schemas.openxmlformats.org/spreadsheetml/2006/main" count="737" uniqueCount="274">
  <si>
    <r>
      <t xml:space="preserve">Chemicals with a lowest acute toxicity (EC/LC50)&lt; 100 g/L </t>
    </r>
    <r>
      <rPr>
        <b/>
        <sz val="10"/>
        <rFont val="Arial"/>
        <family val="0"/>
      </rPr>
      <t>and</t>
    </r>
    <r>
      <rPr>
        <sz val="10"/>
        <rFont val="Arial"/>
        <family val="0"/>
      </rPr>
      <t xml:space="preserve"> that are not anaerobic degradable, or where the anaerobic biodegradability are not documented by tests. The EC/LC50 values in the DID-list are average values which cannot  be used for the documentation of the lowest Tox-value. If the lowest EC/LC &gt; 100 mg/L, this is marked in column J (Exception anNBDOtox) and the value for anNBDO</t>
    </r>
    <r>
      <rPr>
        <vertAlign val="subscript"/>
        <sz val="10"/>
        <rFont val="Arial"/>
        <family val="2"/>
      </rPr>
      <t>tox</t>
    </r>
    <r>
      <rPr>
        <sz val="10"/>
        <rFont val="Arial"/>
        <family val="0"/>
      </rPr>
      <t xml:space="preserve"> in column H is set to 0,00. </t>
    </r>
  </si>
  <si>
    <t>Content in the product (g)</t>
  </si>
  <si>
    <t>Primary packaging</t>
  </si>
  <si>
    <t>Sekundary packaging</t>
  </si>
  <si>
    <t>Transport packaging</t>
  </si>
  <si>
    <t>Units pr. Sekundary packaging</t>
  </si>
  <si>
    <t>Units pr. Transportpackaging</t>
  </si>
  <si>
    <t>Weight (g)</t>
  </si>
  <si>
    <t>%- recycled</t>
  </si>
  <si>
    <t>Chemicals with a lowest acute toxicity (EC/LC50)&lt; 100 g/L, that are not anaerobic degradable, or where the anaerobic biodegradability are not documented by tests. The EC/LC50 values in the DID-list are average values which cannot  be used for the documentation of the lowest Tox-value. If the lowest EC/LC &gt; 100 mg/L, this is marked in column J (Exception anNBDOtox) and the value for anNBDOtox in column H is set to 0,00</t>
  </si>
  <si>
    <t>CDV(tox, cron)</t>
  </si>
  <si>
    <t>The applicants own data for chemicals not on the list above (Fill in the data below and use these ingrediense numbers in the calculation sheets, f.ex. '991')</t>
  </si>
  <si>
    <t>Type DID-listenumber *</t>
  </si>
  <si>
    <t>C 14/18 alfa Olefin sulphonate</t>
  </si>
  <si>
    <t xml:space="preserve">Soap C&gt;12-22          </t>
  </si>
  <si>
    <t xml:space="preserve">Lauroyl Sarcosinate    </t>
  </si>
  <si>
    <t>C9/11 2-10 EO Carboxymethylated, sodium salt or acid</t>
  </si>
  <si>
    <t>C12/18 2-10 EO Carboxymethylated, sodium salt or acid</t>
  </si>
  <si>
    <t>C 12/18 Alkyl phosphate esters</t>
  </si>
  <si>
    <t>Non-ionic surfactants</t>
  </si>
  <si>
    <t>C8 A 1-5 EO</t>
  </si>
  <si>
    <t>C 9/11 A, &gt;3-6 EO predominantly linear</t>
  </si>
  <si>
    <t>C 9/11 A, &gt;6-10 EO predominantly linear</t>
  </si>
  <si>
    <t>C 9/11 A, 5-11 EO multibranched</t>
  </si>
  <si>
    <t>C10 A, 5-11 EO multibr.(Trimer-propen-oxo-alcohol)</t>
  </si>
  <si>
    <t>C 12/15 A, 2-6 EO predominantly linear</t>
  </si>
  <si>
    <t>C12/14 5-8 EO 1 t-BuO (endcapped)</t>
  </si>
  <si>
    <t>C 12/15 A, 3-12 EO multibranched</t>
  </si>
  <si>
    <t>C 12/15 (mean value C&lt;14) A, &gt;6-9 EO</t>
  </si>
  <si>
    <t>C 12/15 (mean value C&gt;14) A, &gt;6-9 EO</t>
  </si>
  <si>
    <t>C  12/15 A, &gt;9-12 EO</t>
  </si>
  <si>
    <t>C  12/15 A &gt;12-20 EO</t>
  </si>
  <si>
    <t>Lowest LC50/EC50 &gt; 100</t>
  </si>
  <si>
    <t>C  16/18 A, 20-30 EO</t>
  </si>
  <si>
    <t xml:space="preserve">C  16/18 A, &gt;30 EO   </t>
  </si>
  <si>
    <t>C12-15 A 2-6 EO 2-6 PO</t>
  </si>
  <si>
    <t>C10-16 A 0-3 PO 6-7 EO</t>
  </si>
  <si>
    <t>Glycerin (1-5 EO) cocoate</t>
  </si>
  <si>
    <t>Glycerin (6-17 EO) cocoate</t>
  </si>
  <si>
    <t>C 12/14 Glucose amide</t>
  </si>
  <si>
    <t>C 16/18 Glucose amide</t>
  </si>
  <si>
    <t>C 8/10 Alkyl polyglycoside</t>
  </si>
  <si>
    <t>C8/12 Alkyl polyglycoside, branched</t>
  </si>
  <si>
    <t>Active content in %:</t>
  </si>
  <si>
    <t>Component</t>
  </si>
  <si>
    <t>TF(cron)</t>
  </si>
  <si>
    <t>g/g AC</t>
  </si>
  <si>
    <t>CDV(tox, kron)</t>
  </si>
  <si>
    <r>
      <t>Exception anNBDO</t>
    </r>
    <r>
      <rPr>
        <vertAlign val="subscript"/>
        <sz val="10"/>
        <rFont val="Arial"/>
        <family val="2"/>
      </rPr>
      <t>tox</t>
    </r>
  </si>
  <si>
    <t>CDV(tox) =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</si>
  <si>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</si>
  <si>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</si>
  <si>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</si>
  <si>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</si>
  <si>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 xml:space="preserve">Sodium Nitrite         </t>
  </si>
  <si>
    <t>NA</t>
  </si>
  <si>
    <t xml:space="preserve">Triclosan                   </t>
  </si>
  <si>
    <t>Other ingredients</t>
  </si>
  <si>
    <t xml:space="preserve">Silicon                                  </t>
  </si>
  <si>
    <t xml:space="preserve">Paraffin                  </t>
  </si>
  <si>
    <t xml:space="preserve">Glycerol                  </t>
  </si>
  <si>
    <t xml:space="preserve">Phosphate, as STPP   </t>
  </si>
  <si>
    <t xml:space="preserve">Zeolite                   (Insoluble Inorganic)                       </t>
  </si>
  <si>
    <t xml:space="preserve">Citrate and citric acid                      </t>
  </si>
  <si>
    <t xml:space="preserve">Polycarboxylates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</si>
  <si>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</si>
  <si>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</si>
  <si>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</si>
  <si>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</si>
  <si>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</si>
  <si>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 xml:space="preserve">Fatty acids C&gt;=14    </t>
  </si>
  <si>
    <t xml:space="preserve">Silicates                   </t>
  </si>
  <si>
    <t>Polyasparaginic acid, Na-salt</t>
  </si>
  <si>
    <t>Perborates (as Boron)</t>
  </si>
  <si>
    <t>Percarbonate           (See carbonate)</t>
  </si>
  <si>
    <t>Tetraacetylethylenediamine (TAED)</t>
  </si>
  <si>
    <t xml:space="preserve">C1-C4 alcohols                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</si>
  <si>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</si>
  <si>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</si>
  <si>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</si>
  <si>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</si>
  <si>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Calcium- and sodiumchloride </t>
  </si>
  <si>
    <t xml:space="preserve">Urea                          </t>
  </si>
  <si>
    <t>DID-nr.</t>
  </si>
  <si>
    <t>%</t>
  </si>
  <si>
    <t>SUM</t>
  </si>
  <si>
    <t>DF</t>
  </si>
  <si>
    <t>Detergents Ingredients Database</t>
  </si>
  <si>
    <t xml:space="preserve">Part A. List of ingredients. </t>
  </si>
  <si>
    <t>Acute toxicity</t>
  </si>
  <si>
    <t>Chronic toxicity</t>
  </si>
  <si>
    <t>Degradation</t>
  </si>
  <si>
    <t>DID-no</t>
  </si>
  <si>
    <t>Water</t>
  </si>
  <si>
    <t>Linear alkyl benzene sulphonates 11,5 - 11,8 (LAS)</t>
  </si>
  <si>
    <t>R</t>
  </si>
  <si>
    <t>N</t>
  </si>
  <si>
    <t>LAS (C10-13 alkyl) triethanolamine salt</t>
  </si>
  <si>
    <t>O</t>
  </si>
  <si>
    <t>C 14/17 Alkyl sulphonate</t>
  </si>
  <si>
    <t>C 8/10 Alkyl sulphate</t>
  </si>
  <si>
    <t>Y</t>
  </si>
  <si>
    <t>C 12/14 Alkyl sulphate (AS)</t>
  </si>
  <si>
    <t>C 12/18 Alkyl sulphate (AS) (#)</t>
  </si>
  <si>
    <t>C 16/18 Fatty alcohol sulphate (FAS)</t>
  </si>
  <si>
    <t>C 12/15 A 1-3 EO sulphate</t>
  </si>
  <si>
    <t>C 16/18 A 3-4 EO sulphate</t>
  </si>
  <si>
    <t>Dialkyl sulpho succinate</t>
  </si>
  <si>
    <t>I</t>
  </si>
  <si>
    <t>C 12/14 Sulpho- fatty acid methylester</t>
  </si>
  <si>
    <t>C 16/18 Sulpho- fatty acid methylester</t>
  </si>
  <si>
    <t>C 14/16 alfa Olefin sulphonate</t>
  </si>
  <si>
    <t xml:space="preserve">Glycollic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</si>
  <si>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</si>
  <si>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</si>
  <si>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</si>
  <si>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</si>
  <si>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</si>
  <si>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</si>
  <si>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</si>
  <si>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</si>
  <si>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</si>
  <si>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</si>
  <si>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</si>
  <si>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</si>
  <si>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</si>
  <si>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</si>
  <si>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</si>
  <si>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</si>
  <si>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</si>
  <si>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</si>
  <si>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</si>
  <si>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</si>
  <si>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</si>
  <si>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</si>
  <si>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Hydroxy propyl methyl cellulose</t>
  </si>
  <si>
    <t>1-methyl-2-pyrrolidone</t>
  </si>
  <si>
    <t xml:space="preserve">Xanthan gum             </t>
  </si>
  <si>
    <t>Trimethyl Pentanediol mono-isobutyrate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</si>
  <si>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</si>
  <si>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</si>
  <si>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</si>
  <si>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</si>
  <si>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</si>
  <si>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</si>
  <si>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</si>
  <si>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</si>
  <si>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C 8/16 or C12-14 Alkyl polyglycoside</t>
  </si>
  <si>
    <t xml:space="preserve">Coconut fatty acid monoethanolamide        </t>
  </si>
  <si>
    <t xml:space="preserve">Coconut fatty acid monoethanolamide 4-5 EO   </t>
  </si>
  <si>
    <t>Coconut fatty acid diethanolamide</t>
  </si>
  <si>
    <t>PEG-4 Rapeseed amide</t>
  </si>
  <si>
    <t>C  12/15 A &gt;20-30 EO</t>
  </si>
  <si>
    <t xml:space="preserve">C  12/15 A, &gt;30 EO  </t>
  </si>
  <si>
    <t xml:space="preserve">C  12/18 A, 0-3 EO  </t>
  </si>
  <si>
    <t>C  12/18 A, 5-10 EO</t>
  </si>
  <si>
    <t>C  12/18 A, &gt;10-20 EO</t>
  </si>
  <si>
    <t xml:space="preserve">C  16/18 A, 2-8 EO  </t>
  </si>
  <si>
    <t>C  16/18 A, &gt;9-18 EO</t>
  </si>
  <si>
    <t>Preservatives</t>
  </si>
  <si>
    <t>1,2-Benzisothiazol-3-one</t>
  </si>
  <si>
    <t xml:space="preserve">Benzyl alcohol              </t>
  </si>
  <si>
    <t>5-bromo-5-nitro-1,3-dioxane</t>
  </si>
  <si>
    <t>P</t>
  </si>
  <si>
    <t>2-bromo-2-nitropropane-1,3-diol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</si>
  <si>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</si>
  <si>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</si>
  <si>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</si>
  <si>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</si>
  <si>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Guanidine, hexamethylene-, homopolymer</t>
  </si>
  <si>
    <t>CMI + MIT in mixture 3:1 (§)</t>
  </si>
  <si>
    <t>2-Methyl-2H-isothiazol-3-one (MIT)</t>
  </si>
  <si>
    <t>Methyldibromoglutaronitrile</t>
  </si>
  <si>
    <t>e-phtaloimidoperoxyhexanoic acid</t>
  </si>
  <si>
    <t xml:space="preserve">As a general rule licence applicants must use the data on the list. Perfumes and dyes are exceptions. If toxicity data is submitted by </t>
  </si>
  <si>
    <t xml:space="preserve">the licence applicant the submitted data shall be used to calculate the TF and determine the degradability. If not, the values on the list shall be used. </t>
  </si>
  <si>
    <t>(***)</t>
  </si>
  <si>
    <t xml:space="preserve">The applicants data on aerobic degradability of DID no. 196 Block polymers will be accepted after presentation of test-report. </t>
  </si>
  <si>
    <t>(#)</t>
  </si>
  <si>
    <t>Due to a lack of toxicity results the TF has been calculated as an average of the values of C 12/14 Alkyl sulphate (AS) and C 16/18 Alkyl sulphate (AS).</t>
  </si>
  <si>
    <t>(§)</t>
  </si>
  <si>
    <t>5-Chloro-2-Methyl-4-isothiazolin-3-one and 2-Methyl-4-isothiazolin-3-one 
in mixture 3:1</t>
  </si>
  <si>
    <t xml:space="preserve">List of abbreviations: </t>
  </si>
  <si>
    <t>Safety factor for acute toxicity.</t>
  </si>
  <si>
    <t>Toxicity factor based on acute toxicity on aquatic organisms.</t>
  </si>
  <si>
    <t>SF(chronic)</t>
  </si>
  <si>
    <t>Safety factor for chronic toxicity.</t>
  </si>
  <si>
    <t>TF(chronic)</t>
  </si>
  <si>
    <t>Toxicity factor based on chronic toxicity on aquatic organisms.</t>
  </si>
  <si>
    <t>Degradation factor</t>
  </si>
  <si>
    <t xml:space="preserve">Aerobic degradation: </t>
  </si>
  <si>
    <t>Readily biodegradable according to OECD guidelines.</t>
  </si>
  <si>
    <t>Inherently biodegradable according to OECD guidelines.</t>
  </si>
  <si>
    <t>Silicon dioxide, quartz          (Insoluble inorganic)</t>
  </si>
  <si>
    <t>Polyethylene glycol, MW&gt;4000</t>
  </si>
  <si>
    <t>Polyethylene glycol, MW&lt;4000</t>
  </si>
  <si>
    <t xml:space="preserve">Na-/Mg-/KOH         </t>
  </si>
  <si>
    <t xml:space="preserve">Enzymes/proteins     </t>
  </si>
  <si>
    <t>Perfume, if not other specified (**)</t>
  </si>
  <si>
    <t>Ingredient name</t>
  </si>
  <si>
    <t xml:space="preserve">LC50/    EC50 </t>
  </si>
  <si>
    <t>SF(acute)</t>
  </si>
  <si>
    <t>TF(acute)</t>
  </si>
  <si>
    <t>NOEC (*)</t>
  </si>
  <si>
    <t>SF  (chronic) (*)</t>
  </si>
  <si>
    <t>TF  (chronic)</t>
  </si>
  <si>
    <t xml:space="preserve">Aerobic </t>
  </si>
  <si>
    <t xml:space="preserve">Anaerobic </t>
  </si>
  <si>
    <t>Anionic surfactants</t>
  </si>
  <si>
    <t>Dyes, if not other specified (**)</t>
  </si>
  <si>
    <t xml:space="preserve">Starch                       </t>
  </si>
  <si>
    <t xml:space="preserve">Anionic polyester       </t>
  </si>
  <si>
    <t xml:space="preserve">PVNO/PVPI                              </t>
  </si>
  <si>
    <t>Zn Ftalocyanin sulphonate</t>
  </si>
  <si>
    <t xml:space="preserve">Iminodisuccinat         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</si>
  <si>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</si>
  <si>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</si>
  <si>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</si>
  <si>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</si>
  <si>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</si>
  <si>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</si>
  <si>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</si>
  <si>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</si>
  <si>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</si>
  <si>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</si>
  <si>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</si>
  <si>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</si>
  <si>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</si>
  <si>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</si>
  <si>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</si>
  <si>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>Persistent. The ingredient has failed the test for inherent biodegradability.</t>
  </si>
  <si>
    <t>The ingredient has not been tested.</t>
  </si>
  <si>
    <t>Not applicable</t>
  </si>
  <si>
    <t xml:space="preserve">Anaerobic degradation: </t>
  </si>
  <si>
    <t>Biodegradable under anaerobic conditions.</t>
  </si>
  <si>
    <t>Not biodegradable under anaerobic conditions.</t>
  </si>
  <si>
    <t>aNBO</t>
  </si>
  <si>
    <t>anNBO</t>
  </si>
  <si>
    <r>
      <t>aNBDO</t>
    </r>
    <r>
      <rPr>
        <vertAlign val="subscript"/>
        <sz val="10"/>
        <rFont val="Arial"/>
        <family val="2"/>
      </rPr>
      <t>non-surf</t>
    </r>
  </si>
  <si>
    <r>
      <t>anNBDO</t>
    </r>
    <r>
      <rPr>
        <vertAlign val="subscript"/>
        <sz val="10"/>
        <rFont val="Arial"/>
        <family val="2"/>
      </rPr>
      <t>tox</t>
    </r>
  </si>
  <si>
    <r>
      <t>anNBDO</t>
    </r>
    <r>
      <rPr>
        <b/>
        <vertAlign val="subscript"/>
        <sz val="10"/>
        <rFont val="Arial"/>
        <family val="2"/>
      </rPr>
      <t>tox</t>
    </r>
  </si>
  <si>
    <t>#</t>
  </si>
  <si>
    <t>Infotekst</t>
  </si>
  <si>
    <t>-</t>
  </si>
  <si>
    <t>Laveste LC50/EC50 &gt; 100</t>
  </si>
  <si>
    <t>'DID-list-number'</t>
  </si>
  <si>
    <t>DID-list-number'</t>
  </si>
  <si>
    <t>TF(kron)</t>
  </si>
  <si>
    <t>t</t>
  </si>
  <si>
    <t>Phenoxy-ethanol</t>
  </si>
  <si>
    <t xml:space="preserve">Phosphonates              </t>
  </si>
  <si>
    <t>Cumene sulphonates</t>
  </si>
  <si>
    <t xml:space="preserve">Block polymers (***)          </t>
  </si>
  <si>
    <t>Xylene Sulphonate</t>
  </si>
  <si>
    <t>Proteinhydrolizates, wheatgluten</t>
  </si>
  <si>
    <r>
      <t>Fatty acid, C</t>
    </r>
    <r>
      <rPr>
        <vertAlign val="subscript"/>
        <sz val="9"/>
        <rFont val="Geneva"/>
        <family val="0"/>
      </rPr>
      <t>6-12</t>
    </r>
    <r>
      <rPr>
        <sz val="9"/>
        <rFont val="Geneva"/>
        <family val="0"/>
      </rPr>
      <t xml:space="preserve"> methyl ester</t>
    </r>
  </si>
  <si>
    <t>Mn-Saltren (CAS 61007-89-4)</t>
  </si>
  <si>
    <t>Tri-Sodium methylglycine diacetat</t>
  </si>
  <si>
    <t>Insoluble inorganic</t>
  </si>
  <si>
    <t xml:space="preserve">Inorganic ingredient with very low, or no ability to dissolve in water. </t>
  </si>
  <si>
    <t>(*)</t>
  </si>
  <si>
    <t>If no acceptable chronic toxicity data was found, these columns are empty. In that case TF(chronic) is defined as equal to TF(acute)</t>
  </si>
  <si>
    <t>(**)</t>
  </si>
  <si>
    <t>Packaging: Calculation of WCR</t>
  </si>
  <si>
    <t>WCR:</t>
  </si>
  <si>
    <t>WCRi</t>
  </si>
  <si>
    <t>* For chemiclas not on the DID-list, testdata can be added on the bottom of the "DID-list"-sheet for this calculation</t>
  </si>
  <si>
    <t>Amphoteric surfactants</t>
  </si>
  <si>
    <t>C12/15 Alkyl dimethylbetaine</t>
  </si>
  <si>
    <t>Alkyl C12/18 amidopropylbetaine</t>
  </si>
  <si>
    <t>C12/18 Alkyl amine oxide</t>
  </si>
  <si>
    <t>Cationic surfactants</t>
  </si>
  <si>
    <t>Alkyl trimethyl ammonium salts</t>
  </si>
  <si>
    <t>Alkyl ester ammonium salts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</si>
</sst>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kr&quot;\ #,##0;&quot;kr&quot;\ \-#,##0"/>
    <numFmt numFmtId="191" formatCode="&quot;kr&quot;\ #,##0;[Red]&quot;kr&quot;\ \-#,##0"/>
    <numFmt numFmtId="192" formatCode="&quot;kr&quot;\ #,##0.00;&quot;kr&quot;\ \-#,##0.00"/>
    <numFmt numFmtId="193" formatCode="&quot;kr&quot;\ #,##0.00;[Red]&quot;kr&quot;\ \-#,##0.00"/>
    <numFmt numFmtId="194" formatCode="_ &quot;kr&quot;\ * #,##0_ ;_ &quot;kr&quot;\ * \-#,##0_ ;_ &quot;kr&quot;\ * &quot;-&quot;_ ;_ @_ "/>
    <numFmt numFmtId="195" formatCode="_ * #,##0_ ;_ * \-#,##0_ ;_ * &quot;-&quot;_ ;_ @_ "/>
    <numFmt numFmtId="196" formatCode="_ &quot;kr&quot;\ * #,##0.00_ ;_ &quot;kr&quot;\ * \-#,##0.00_ ;_ &quot;kr&quot;\ * &quot;-&quot;??_ ;_ @_ "/>
    <numFmt numFmtId="197" formatCode="_ * #,##0.00_ ;_ * \-#,##0.00_ ;_ * &quot;-&quot;??_ ;_ @_ "/>
    <numFmt numFmtId="198" formatCode="#,##0\ &quot;mk&quot;;\-#,##0\ &quot;mk&quot;"/>
    <numFmt numFmtId="199" formatCode="#,##0\ &quot;mk&quot;;[Red]\-#,##0\ &quot;mk&quot;"/>
    <numFmt numFmtId="200" formatCode="#,##0.00\ &quot;mk&quot;;\-#,##0.00\ &quot;mk&quot;"/>
    <numFmt numFmtId="201" formatCode="#,##0.00\ &quot;mk&quot;;[Red]\-#,##0.00\ &quot;mk&quot;"/>
    <numFmt numFmtId="202" formatCode="_-* #,##0\ &quot;mk&quot;_-;\-* #,##0\ &quot;mk&quot;_-;_-* &quot;-&quot;\ &quot;mk&quot;_-;_-@_-"/>
    <numFmt numFmtId="203" formatCode="_-* #,##0\ _m_k_-;\-* #,##0\ _m_k_-;_-* &quot;-&quot;\ _m_k_-;_-@_-"/>
    <numFmt numFmtId="204" formatCode="_-* #,##0.00\ &quot;mk&quot;_-;\-* #,##0.00\ &quot;mk&quot;_-;_-* &quot;-&quot;??\ &quot;mk&quot;_-;_-@_-"/>
    <numFmt numFmtId="205" formatCode="_-* #,##0.00\ _m_k_-;\-* #,##0.00\ _m_k_-;_-* &quot;-&quot;??\ _m_k_-;_-@_-"/>
    <numFmt numFmtId="206" formatCode="#,##0\ &quot;kr&quot;;\-#,##0\ &quot;kr&quot;"/>
    <numFmt numFmtId="207" formatCode="#,##0\ &quot;kr&quot;;[Red]\-#,##0\ &quot;kr&quot;"/>
    <numFmt numFmtId="208" formatCode="#,##0.00\ &quot;kr&quot;;\-#,##0.00\ &quot;kr&quot;"/>
    <numFmt numFmtId="209" formatCode="#,##0.00\ &quot;kr&quot;;[Red]\-#,##0.00\ &quot;kr&quot;"/>
    <numFmt numFmtId="210" formatCode="_-* #,##0\ &quot;kr&quot;_-;\-* #,##0\ &quot;kr&quot;_-;_-* &quot;-&quot;\ &quot;kr&quot;_-;_-@_-"/>
    <numFmt numFmtId="211" formatCode="_-* #,##0\ _k_r_-;\-* #,##0\ _k_r_-;_-* &quot;-&quot;\ _k_r_-;_-@_-"/>
    <numFmt numFmtId="212" formatCode="_-* #,##0.00\ &quot;kr&quot;_-;\-* #,##0.00\ &quot;kr&quot;_-;_-* &quot;-&quot;??\ &quot;kr&quot;_-;_-@_-"/>
    <numFmt numFmtId="213" formatCode="_-* #,##0.00\ _k_r_-;\-* #,##0.00\ _k_r_-;_-* &quot;-&quot;??\ _k_r_-;_-@_-"/>
    <numFmt numFmtId="214" formatCode="0.0000000"/>
    <numFmt numFmtId="215" formatCode="0.000000"/>
    <numFmt numFmtId="216" formatCode="0.00000000"/>
  </numFmts>
  <fonts count="14">
    <font>
      <sz val="10"/>
      <name val="Arial"/>
      <family val="0"/>
    </font>
    <font>
      <b/>
      <sz val="10"/>
      <name val="Arial"/>
      <family val="0"/>
    </font>
    <font>
      <b/>
      <sz val="18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Geneva"/>
      <family val="0"/>
    </font>
    <font>
      <vertAlign val="subscript"/>
      <sz val="9"/>
      <name val="Geneva"/>
      <family val="0"/>
    </font>
    <font>
      <sz val="10"/>
      <color indexed="10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0" fillId="0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2" fontId="1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 wrapText="1"/>
    </xf>
    <xf numFmtId="1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0" xfId="0" applyFill="1" applyAlignment="1">
      <alignment wrapText="1"/>
    </xf>
    <xf numFmtId="0" fontId="2" fillId="0" borderId="0" xfId="19" applyFont="1" applyFill="1">
      <alignment/>
      <protection/>
    </xf>
    <xf numFmtId="0" fontId="6" fillId="0" borderId="0" xfId="19" applyFill="1">
      <alignment/>
      <protection/>
    </xf>
    <xf numFmtId="0" fontId="6" fillId="0" borderId="0" xfId="19" applyFill="1" applyAlignment="1">
      <alignment horizontal="left"/>
      <protection/>
    </xf>
    <xf numFmtId="0" fontId="3" fillId="0" borderId="0" xfId="19" applyFont="1" applyFill="1">
      <alignment/>
      <protection/>
    </xf>
    <xf numFmtId="0" fontId="3" fillId="0" borderId="0" xfId="19" applyFont="1" applyFill="1" applyBorder="1">
      <alignment/>
      <protection/>
    </xf>
    <xf numFmtId="0" fontId="4" fillId="0" borderId="14" xfId="19" applyFont="1" applyFill="1" applyBorder="1" applyAlignment="1">
      <alignment horizontal="left"/>
      <protection/>
    </xf>
    <xf numFmtId="0" fontId="6" fillId="0" borderId="15" xfId="19" applyFill="1" applyBorder="1" applyAlignment="1">
      <alignment horizontal="left"/>
      <protection/>
    </xf>
    <xf numFmtId="0" fontId="6" fillId="0" borderId="16" xfId="19" applyFill="1" applyBorder="1" applyAlignment="1">
      <alignment horizontal="left"/>
      <protection/>
    </xf>
    <xf numFmtId="0" fontId="6" fillId="0" borderId="17" xfId="19" applyFill="1" applyBorder="1">
      <alignment/>
      <protection/>
    </xf>
    <xf numFmtId="0" fontId="4" fillId="0" borderId="17" xfId="19" applyFont="1" applyFill="1" applyBorder="1">
      <alignment/>
      <protection/>
    </xf>
    <xf numFmtId="0" fontId="6" fillId="0" borderId="16" xfId="19" applyFill="1" applyBorder="1">
      <alignment/>
      <protection/>
    </xf>
    <xf numFmtId="0" fontId="6" fillId="0" borderId="18" xfId="19" applyFill="1" applyBorder="1" applyAlignment="1">
      <alignment horizontal="left" wrapText="1"/>
      <protection/>
    </xf>
    <xf numFmtId="0" fontId="6" fillId="0" borderId="3" xfId="19" applyFill="1" applyBorder="1" applyAlignment="1">
      <alignment horizontal="left"/>
      <protection/>
    </xf>
    <xf numFmtId="0" fontId="6" fillId="0" borderId="19" xfId="19" applyFill="1" applyBorder="1" applyAlignment="1">
      <alignment horizontal="left"/>
      <protection/>
    </xf>
    <xf numFmtId="0" fontId="6" fillId="0" borderId="18" xfId="19" applyFill="1" applyBorder="1" applyAlignment="1">
      <alignment horizontal="left"/>
      <protection/>
    </xf>
    <xf numFmtId="0" fontId="6" fillId="0" borderId="3" xfId="19" applyFill="1" applyBorder="1" applyAlignment="1">
      <alignment horizontal="left" wrapText="1"/>
      <protection/>
    </xf>
    <xf numFmtId="0" fontId="6" fillId="0" borderId="19" xfId="19" applyFill="1" applyBorder="1" applyAlignment="1">
      <alignment horizontal="left" wrapText="1"/>
      <protection/>
    </xf>
    <xf numFmtId="0" fontId="6" fillId="0" borderId="5" xfId="19" applyFill="1" applyBorder="1">
      <alignment/>
      <protection/>
    </xf>
    <xf numFmtId="0" fontId="6" fillId="0" borderId="20" xfId="19" applyFill="1" applyBorder="1" applyAlignment="1">
      <alignment horizontal="left"/>
      <protection/>
    </xf>
    <xf numFmtId="0" fontId="6" fillId="0" borderId="7" xfId="19" applyFill="1" applyBorder="1" applyAlignment="1">
      <alignment horizontal="left"/>
      <protection/>
    </xf>
    <xf numFmtId="0" fontId="6" fillId="0" borderId="21" xfId="19" applyFill="1" applyBorder="1" applyAlignment="1">
      <alignment horizontal="left"/>
      <protection/>
    </xf>
    <xf numFmtId="0" fontId="6" fillId="0" borderId="2" xfId="19" applyFill="1" applyBorder="1">
      <alignment/>
      <protection/>
    </xf>
    <xf numFmtId="0" fontId="5" fillId="0" borderId="2" xfId="19" applyFont="1" applyFill="1" applyBorder="1">
      <alignment/>
      <protection/>
    </xf>
    <xf numFmtId="0" fontId="6" fillId="0" borderId="6" xfId="19" applyFill="1" applyBorder="1">
      <alignment/>
      <protection/>
    </xf>
    <xf numFmtId="0" fontId="6" fillId="0" borderId="22" xfId="19" applyFill="1" applyBorder="1" applyAlignment="1">
      <alignment horizontal="left"/>
      <protection/>
    </xf>
    <xf numFmtId="0" fontId="6" fillId="0" borderId="2" xfId="19" applyFill="1" applyBorder="1" applyAlignment="1">
      <alignment horizontal="left"/>
      <protection/>
    </xf>
    <xf numFmtId="0" fontId="6" fillId="0" borderId="23" xfId="19" applyFill="1" applyBorder="1" applyAlignment="1">
      <alignment horizontal="left"/>
      <protection/>
    </xf>
    <xf numFmtId="0" fontId="6" fillId="0" borderId="24" xfId="19" applyFill="1" applyBorder="1">
      <alignment/>
      <protection/>
    </xf>
    <xf numFmtId="0" fontId="6" fillId="0" borderId="25" xfId="19" applyFill="1" applyBorder="1">
      <alignment/>
      <protection/>
    </xf>
    <xf numFmtId="0" fontId="6" fillId="0" borderId="26" xfId="19" applyFill="1" applyBorder="1">
      <alignment/>
      <protection/>
    </xf>
    <xf numFmtId="0" fontId="6" fillId="0" borderId="24" xfId="19" applyFill="1" applyBorder="1" applyAlignment="1">
      <alignment horizontal="left"/>
      <protection/>
    </xf>
    <xf numFmtId="0" fontId="6" fillId="0" borderId="25" xfId="19" applyFill="1" applyBorder="1" applyAlignment="1">
      <alignment horizontal="left"/>
      <protection/>
    </xf>
    <xf numFmtId="0" fontId="6" fillId="0" borderId="26" xfId="19" applyFill="1" applyBorder="1" applyAlignment="1">
      <alignment horizontal="left"/>
      <protection/>
    </xf>
    <xf numFmtId="0" fontId="6" fillId="0" borderId="27" xfId="19" applyFill="1" applyBorder="1" applyAlignment="1">
      <alignment horizontal="left"/>
      <protection/>
    </xf>
    <xf numFmtId="0" fontId="6" fillId="0" borderId="20" xfId="19" applyFont="1" applyFill="1" applyBorder="1">
      <alignment/>
      <protection/>
    </xf>
    <xf numFmtId="0" fontId="6" fillId="0" borderId="7" xfId="19" applyFont="1" applyFill="1" applyBorder="1">
      <alignment/>
      <protection/>
    </xf>
    <xf numFmtId="0" fontId="6" fillId="0" borderId="21" xfId="19" applyFont="1" applyFill="1" applyBorder="1">
      <alignment/>
      <protection/>
    </xf>
    <xf numFmtId="0" fontId="6" fillId="0" borderId="20" xfId="19" applyFont="1" applyFill="1" applyBorder="1" applyAlignment="1">
      <alignment horizontal="left"/>
      <protection/>
    </xf>
    <xf numFmtId="0" fontId="6" fillId="0" borderId="7" xfId="19" applyFont="1" applyFill="1" applyBorder="1" applyAlignment="1">
      <alignment horizontal="left"/>
      <protection/>
    </xf>
    <xf numFmtId="0" fontId="6" fillId="0" borderId="21" xfId="19" applyFont="1" applyFill="1" applyBorder="1" applyAlignment="1">
      <alignment horizontal="left"/>
      <protection/>
    </xf>
    <xf numFmtId="0" fontId="6" fillId="0" borderId="28" xfId="19" applyFont="1" applyFill="1" applyBorder="1" applyAlignment="1">
      <alignment horizontal="left"/>
      <protection/>
    </xf>
    <xf numFmtId="0" fontId="6" fillId="0" borderId="7" xfId="19" applyFill="1" applyBorder="1">
      <alignment/>
      <protection/>
    </xf>
    <xf numFmtId="0" fontId="6" fillId="0" borderId="21" xfId="19" applyFill="1" applyBorder="1">
      <alignment/>
      <protection/>
    </xf>
    <xf numFmtId="0" fontId="6" fillId="0" borderId="28" xfId="19" applyFill="1" applyBorder="1" applyAlignment="1">
      <alignment horizontal="left"/>
      <protection/>
    </xf>
    <xf numFmtId="0" fontId="6" fillId="0" borderId="22" xfId="19" applyFont="1" applyFill="1" applyBorder="1">
      <alignment/>
      <protection/>
    </xf>
    <xf numFmtId="0" fontId="6" fillId="0" borderId="23" xfId="19" applyFill="1" applyBorder="1">
      <alignment/>
      <protection/>
    </xf>
    <xf numFmtId="0" fontId="6" fillId="0" borderId="9" xfId="19" applyFill="1" applyBorder="1" applyAlignment="1">
      <alignment horizontal="left"/>
      <protection/>
    </xf>
    <xf numFmtId="0" fontId="6" fillId="0" borderId="29" xfId="19" applyFont="1" applyFill="1" applyBorder="1">
      <alignment/>
      <protection/>
    </xf>
    <xf numFmtId="0" fontId="6" fillId="0" borderId="4" xfId="19" applyFill="1" applyBorder="1">
      <alignment/>
      <protection/>
    </xf>
    <xf numFmtId="0" fontId="6" fillId="0" borderId="30" xfId="19" applyFill="1" applyBorder="1">
      <alignment/>
      <protection/>
    </xf>
    <xf numFmtId="0" fontId="6" fillId="0" borderId="30" xfId="19" applyFill="1" applyBorder="1" applyAlignment="1">
      <alignment horizontal="left"/>
      <protection/>
    </xf>
    <xf numFmtId="0" fontId="6" fillId="0" borderId="31" xfId="19" applyFill="1" applyBorder="1" applyAlignment="1">
      <alignment horizontal="left"/>
      <protection/>
    </xf>
    <xf numFmtId="0" fontId="6" fillId="0" borderId="32" xfId="19" applyFont="1" applyFill="1" applyBorder="1">
      <alignment/>
      <protection/>
    </xf>
    <xf numFmtId="0" fontId="6" fillId="0" borderId="13" xfId="19" applyFill="1" applyBorder="1">
      <alignment/>
      <protection/>
    </xf>
    <xf numFmtId="0" fontId="6" fillId="0" borderId="33" xfId="19" applyFill="1" applyBorder="1">
      <alignment/>
      <protection/>
    </xf>
    <xf numFmtId="0" fontId="6" fillId="0" borderId="34" xfId="19" applyFill="1" applyBorder="1" applyAlignment="1">
      <alignment horizontal="left"/>
      <protection/>
    </xf>
    <xf numFmtId="0" fontId="6" fillId="0" borderId="35" xfId="19" applyFill="1" applyBorder="1" applyAlignment="1">
      <alignment horizontal="left"/>
      <protection/>
    </xf>
    <xf numFmtId="0" fontId="6" fillId="0" borderId="33" xfId="19" applyFill="1" applyBorder="1" applyAlignment="1">
      <alignment horizontal="left"/>
      <protection/>
    </xf>
    <xf numFmtId="0" fontId="6" fillId="0" borderId="36" xfId="19" applyFill="1" applyBorder="1" applyAlignment="1">
      <alignment horizontal="left"/>
      <protection/>
    </xf>
    <xf numFmtId="0" fontId="6" fillId="0" borderId="37" xfId="19" applyFill="1" applyBorder="1" applyAlignment="1">
      <alignment horizontal="left"/>
      <protection/>
    </xf>
    <xf numFmtId="0" fontId="6" fillId="0" borderId="38" xfId="19" applyFill="1" applyBorder="1" applyAlignment="1">
      <alignment horizontal="left"/>
      <protection/>
    </xf>
    <xf numFmtId="0" fontId="6" fillId="0" borderId="0" xfId="19" applyFill="1" applyBorder="1">
      <alignment/>
      <protection/>
    </xf>
    <xf numFmtId="0" fontId="6" fillId="0" borderId="0" xfId="19" applyFill="1" applyBorder="1" applyAlignment="1">
      <alignment horizontal="left"/>
      <protection/>
    </xf>
    <xf numFmtId="0" fontId="5" fillId="0" borderId="0" xfId="19" applyFont="1" applyFill="1">
      <alignment/>
      <protection/>
    </xf>
    <xf numFmtId="0" fontId="6" fillId="0" borderId="39" xfId="19" applyFont="1" applyFill="1" applyBorder="1">
      <alignment/>
      <protection/>
    </xf>
    <xf numFmtId="0" fontId="6" fillId="0" borderId="39" xfId="19" applyFill="1" applyBorder="1">
      <alignment/>
      <protection/>
    </xf>
    <xf numFmtId="0" fontId="6" fillId="0" borderId="20" xfId="19" applyFill="1" applyBorder="1">
      <alignment/>
      <protection/>
    </xf>
    <xf numFmtId="0" fontId="6" fillId="0" borderId="3" xfId="19" applyFill="1" applyBorder="1">
      <alignment/>
      <protection/>
    </xf>
    <xf numFmtId="0" fontId="6" fillId="0" borderId="40" xfId="19" applyFill="1" applyBorder="1">
      <alignment/>
      <protection/>
    </xf>
    <xf numFmtId="0" fontId="9" fillId="0" borderId="20" xfId="19" applyFont="1" applyFill="1" applyBorder="1" applyAlignment="1">
      <alignment horizontal="left"/>
      <protection/>
    </xf>
    <xf numFmtId="0" fontId="6" fillId="0" borderId="36" xfId="19" applyFill="1" applyBorder="1">
      <alignment/>
      <protection/>
    </xf>
    <xf numFmtId="0" fontId="6" fillId="0" borderId="37" xfId="19" applyFill="1" applyBorder="1">
      <alignment/>
      <protection/>
    </xf>
    <xf numFmtId="0" fontId="6" fillId="0" borderId="41" xfId="19" applyFill="1" applyBorder="1">
      <alignment/>
      <protection/>
    </xf>
    <xf numFmtId="0" fontId="6" fillId="0" borderId="22" xfId="19" applyFill="1" applyBorder="1">
      <alignment/>
      <protection/>
    </xf>
    <xf numFmtId="0" fontId="6" fillId="0" borderId="38" xfId="19" applyFill="1" applyBorder="1">
      <alignment/>
      <protection/>
    </xf>
    <xf numFmtId="0" fontId="6" fillId="0" borderId="7" xfId="19" applyBorder="1" applyAlignment="1">
      <alignment horizontal="left"/>
      <protection/>
    </xf>
    <xf numFmtId="0" fontId="6" fillId="0" borderId="19" xfId="19" applyBorder="1" applyAlignment="1">
      <alignment horizontal="left"/>
      <protection/>
    </xf>
    <xf numFmtId="0" fontId="6" fillId="0" borderId="28" xfId="19" applyBorder="1" applyAlignment="1">
      <alignment horizontal="left"/>
      <protection/>
    </xf>
    <xf numFmtId="0" fontId="6" fillId="0" borderId="21" xfId="19" applyBorder="1" applyAlignment="1">
      <alignment horizontal="left"/>
      <protection/>
    </xf>
    <xf numFmtId="0" fontId="6" fillId="0" borderId="20" xfId="19" applyBorder="1" applyAlignment="1">
      <alignment horizontal="left"/>
      <protection/>
    </xf>
    <xf numFmtId="0" fontId="6" fillId="0" borderId="2" xfId="19" applyBorder="1">
      <alignment/>
      <protection/>
    </xf>
    <xf numFmtId="0" fontId="6" fillId="0" borderId="42" xfId="19" applyBorder="1">
      <alignment/>
      <protection/>
    </xf>
    <xf numFmtId="0" fontId="6" fillId="0" borderId="9" xfId="19" applyBorder="1" applyAlignment="1">
      <alignment horizontal="left"/>
      <protection/>
    </xf>
    <xf numFmtId="0" fontId="6" fillId="0" borderId="2" xfId="19" applyBorder="1" applyAlignment="1">
      <alignment horizontal="left"/>
      <protection/>
    </xf>
    <xf numFmtId="0" fontId="6" fillId="0" borderId="23" xfId="19" applyBorder="1" applyAlignment="1">
      <alignment horizontal="left"/>
      <protection/>
    </xf>
    <xf numFmtId="0" fontId="9" fillId="0" borderId="22" xfId="19" applyFont="1" applyBorder="1" applyAlignment="1">
      <alignment horizontal="left"/>
      <protection/>
    </xf>
    <xf numFmtId="0" fontId="9" fillId="0" borderId="2" xfId="19" applyFont="1" applyBorder="1" applyAlignment="1">
      <alignment horizontal="left"/>
      <protection/>
    </xf>
    <xf numFmtId="0" fontId="9" fillId="0" borderId="23" xfId="19" applyFont="1" applyFill="1" applyBorder="1" applyAlignment="1">
      <alignment horizontal="left"/>
      <protection/>
    </xf>
    <xf numFmtId="0" fontId="6" fillId="0" borderId="22" xfId="19" applyBorder="1" applyAlignment="1">
      <alignment horizontal="left"/>
      <protection/>
    </xf>
    <xf numFmtId="0" fontId="6" fillId="0" borderId="23" xfId="19" applyBorder="1">
      <alignment/>
      <protection/>
    </xf>
    <xf numFmtId="0" fontId="6" fillId="0" borderId="41" xfId="19" applyBorder="1">
      <alignment/>
      <protection/>
    </xf>
    <xf numFmtId="0" fontId="6" fillId="0" borderId="43" xfId="19" applyBorder="1">
      <alignment/>
      <protection/>
    </xf>
    <xf numFmtId="0" fontId="6" fillId="0" borderId="44" xfId="19" applyBorder="1" applyAlignment="1">
      <alignment horizontal="left"/>
      <protection/>
    </xf>
    <xf numFmtId="0" fontId="6" fillId="0" borderId="37" xfId="19" applyBorder="1" applyAlignment="1">
      <alignment horizontal="left"/>
      <protection/>
    </xf>
    <xf numFmtId="0" fontId="9" fillId="0" borderId="37" xfId="19" applyFont="1" applyBorder="1" applyAlignment="1">
      <alignment horizontal="left"/>
      <protection/>
    </xf>
    <xf numFmtId="0" fontId="9" fillId="0" borderId="38" xfId="19" applyFont="1" applyFill="1" applyBorder="1" applyAlignment="1">
      <alignment horizontal="left"/>
      <protection/>
    </xf>
    <xf numFmtId="0" fontId="6" fillId="0" borderId="36" xfId="19" applyBorder="1" applyAlignment="1">
      <alignment horizontal="left"/>
      <protection/>
    </xf>
    <xf numFmtId="0" fontId="6" fillId="0" borderId="37" xfId="19" applyBorder="1">
      <alignment/>
      <protection/>
    </xf>
    <xf numFmtId="0" fontId="6" fillId="0" borderId="38" xfId="19" applyBorder="1">
      <alignment/>
      <protection/>
    </xf>
    <xf numFmtId="0" fontId="6" fillId="0" borderId="45" xfId="19" applyFill="1" applyBorder="1">
      <alignment/>
      <protection/>
    </xf>
    <xf numFmtId="0" fontId="6" fillId="0" borderId="46" xfId="19" applyFill="1" applyBorder="1" applyAlignment="1">
      <alignment horizontal="left"/>
      <protection/>
    </xf>
    <xf numFmtId="0" fontId="6" fillId="0" borderId="29" xfId="19" applyFill="1" applyBorder="1">
      <alignment/>
      <protection/>
    </xf>
    <xf numFmtId="0" fontId="6" fillId="0" borderId="31" xfId="19" applyFill="1" applyBorder="1">
      <alignment/>
      <protection/>
    </xf>
    <xf numFmtId="0" fontId="6" fillId="0" borderId="40" xfId="19" applyFill="1" applyBorder="1" applyAlignment="1">
      <alignment horizontal="left"/>
      <protection/>
    </xf>
    <xf numFmtId="0" fontId="6" fillId="0" borderId="19" xfId="19" applyFill="1" applyBorder="1">
      <alignment/>
      <protection/>
    </xf>
    <xf numFmtId="0" fontId="6" fillId="0" borderId="47" xfId="19" applyFill="1" applyBorder="1">
      <alignment/>
      <protection/>
    </xf>
    <xf numFmtId="0" fontId="9" fillId="0" borderId="7" xfId="19" applyFont="1" applyFill="1" applyBorder="1" applyAlignment="1">
      <alignment horizontal="left"/>
      <protection/>
    </xf>
    <xf numFmtId="0" fontId="6" fillId="0" borderId="6" xfId="19" applyFill="1" applyBorder="1" applyAlignment="1">
      <alignment horizontal="left"/>
      <protection/>
    </xf>
    <xf numFmtId="0" fontId="6" fillId="0" borderId="8" xfId="19" applyFill="1" applyBorder="1">
      <alignment/>
      <protection/>
    </xf>
    <xf numFmtId="0" fontId="6" fillId="0" borderId="8" xfId="19" applyFill="1" applyBorder="1" applyAlignment="1">
      <alignment horizontal="left"/>
      <protection/>
    </xf>
    <xf numFmtId="0" fontId="6" fillId="0" borderId="48" xfId="19" applyFill="1" applyBorder="1" applyAlignment="1">
      <alignment horizontal="left"/>
      <protection/>
    </xf>
    <xf numFmtId="0" fontId="6" fillId="0" borderId="4" xfId="19" applyFill="1" applyBorder="1" applyAlignment="1">
      <alignment horizontal="left"/>
      <protection/>
    </xf>
    <xf numFmtId="182" fontId="6" fillId="0" borderId="30" xfId="19" applyNumberFormat="1" applyFill="1" applyBorder="1" applyAlignment="1">
      <alignment horizontal="left"/>
      <protection/>
    </xf>
    <xf numFmtId="0" fontId="6" fillId="0" borderId="29" xfId="19" applyFill="1" applyBorder="1" applyAlignment="1">
      <alignment horizontal="left"/>
      <protection/>
    </xf>
    <xf numFmtId="182" fontId="6" fillId="0" borderId="4" xfId="19" applyNumberFormat="1" applyFill="1" applyBorder="1" applyAlignment="1">
      <alignment horizontal="left"/>
      <protection/>
    </xf>
    <xf numFmtId="0" fontId="6" fillId="0" borderId="49" xfId="19" applyFill="1" applyBorder="1" applyAlignment="1">
      <alignment horizontal="left"/>
      <protection/>
    </xf>
    <xf numFmtId="0" fontId="6" fillId="0" borderId="47" xfId="19" applyFill="1" applyBorder="1" applyAlignment="1">
      <alignment horizontal="left"/>
      <protection/>
    </xf>
    <xf numFmtId="0" fontId="6" fillId="0" borderId="50" xfId="19" applyFill="1" applyBorder="1" applyAlignment="1">
      <alignment horizontal="left"/>
      <protection/>
    </xf>
    <xf numFmtId="0" fontId="6" fillId="0" borderId="13" xfId="19" applyFill="1" applyBorder="1" applyAlignment="1">
      <alignment horizontal="left"/>
      <protection/>
    </xf>
    <xf numFmtId="0" fontId="6" fillId="0" borderId="32" xfId="19" applyFill="1" applyBorder="1" applyAlignment="1">
      <alignment horizontal="left"/>
      <protection/>
    </xf>
    <xf numFmtId="0" fontId="6" fillId="0" borderId="51" xfId="19" applyFill="1" applyBorder="1" applyAlignment="1">
      <alignment horizontal="left"/>
      <protection/>
    </xf>
    <xf numFmtId="0" fontId="6" fillId="0" borderId="43" xfId="19" applyFill="1" applyBorder="1" applyAlignment="1">
      <alignment horizontal="left"/>
      <protection/>
    </xf>
    <xf numFmtId="0" fontId="6" fillId="0" borderId="0" xfId="19">
      <alignment/>
      <protection/>
    </xf>
    <xf numFmtId="0" fontId="6" fillId="0" borderId="0" xfId="19" applyAlignment="1">
      <alignment horizontal="left"/>
      <protection/>
    </xf>
    <xf numFmtId="0" fontId="6" fillId="0" borderId="0" xfId="19" applyFill="1" applyAlignment="1">
      <alignment/>
      <protection/>
    </xf>
    <xf numFmtId="0" fontId="1" fillId="2" borderId="0" xfId="0" applyFont="1" applyFill="1" applyBorder="1" applyAlignment="1">
      <alignment horizontal="left"/>
    </xf>
    <xf numFmtId="0" fontId="6" fillId="0" borderId="0" xfId="19" applyFont="1" applyFill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0" fillId="0" borderId="2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49" xfId="0" applyFill="1" applyBorder="1" applyAlignment="1" applyProtection="1">
      <alignment horizontal="right"/>
      <protection locked="0"/>
    </xf>
    <xf numFmtId="2" fontId="0" fillId="0" borderId="49" xfId="0" applyNumberFormat="1" applyFill="1" applyBorder="1" applyAlignment="1" applyProtection="1">
      <alignment horizontal="right"/>
      <protection locked="0"/>
    </xf>
    <xf numFmtId="2" fontId="0" fillId="0" borderId="3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9" fillId="0" borderId="0" xfId="19" applyFont="1" applyFill="1">
      <alignment/>
      <protection/>
    </xf>
    <xf numFmtId="2" fontId="0" fillId="2" borderId="0" xfId="0" applyNumberFormat="1" applyFill="1" applyAlignment="1" applyProtection="1">
      <alignment horizontal="center"/>
      <protection/>
    </xf>
    <xf numFmtId="0" fontId="1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83" fontId="0" fillId="2" borderId="0" xfId="0" applyNumberFormat="1" applyFill="1" applyAlignment="1">
      <alignment horizontal="center"/>
    </xf>
    <xf numFmtId="180" fontId="0" fillId="3" borderId="2" xfId="0" applyNumberFormat="1" applyFont="1" applyFill="1" applyBorder="1" applyAlignment="1" applyProtection="1">
      <alignment horizontal="left"/>
      <protection locked="0"/>
    </xf>
    <xf numFmtId="180" fontId="0" fillId="3" borderId="49" xfId="0" applyNumberFormat="1" applyFont="1" applyFill="1" applyBorder="1" applyAlignment="1" applyProtection="1">
      <alignment horizontal="left"/>
      <protection locked="0"/>
    </xf>
    <xf numFmtId="180" fontId="0" fillId="3" borderId="3" xfId="0" applyNumberFormat="1" applyFont="1" applyFill="1" applyBorder="1" applyAlignment="1" applyProtection="1">
      <alignment horizontal="left"/>
      <protection locked="0"/>
    </xf>
    <xf numFmtId="0" fontId="4" fillId="0" borderId="52" xfId="19" applyFont="1" applyFill="1" applyBorder="1">
      <alignment/>
      <protection/>
    </xf>
    <xf numFmtId="0" fontId="6" fillId="0" borderId="53" xfId="19" applyFill="1" applyBorder="1">
      <alignment/>
      <protection/>
    </xf>
    <xf numFmtId="0" fontId="6" fillId="0" borderId="54" xfId="19" applyFill="1" applyBorder="1" applyAlignment="1">
      <alignment horizontal="left" wrapText="1"/>
      <protection/>
    </xf>
    <xf numFmtId="0" fontId="6" fillId="0" borderId="42" xfId="19" applyFill="1" applyBorder="1" applyAlignment="1">
      <alignment horizontal="left"/>
      <protection/>
    </xf>
    <xf numFmtId="0" fontId="6" fillId="0" borderId="54" xfId="19" applyFill="1" applyBorder="1" applyAlignment="1">
      <alignment horizontal="left"/>
      <protection/>
    </xf>
    <xf numFmtId="0" fontId="6" fillId="0" borderId="49" xfId="19" applyFill="1" applyBorder="1" applyAlignment="1">
      <alignment horizontal="left" wrapText="1"/>
      <protection/>
    </xf>
    <xf numFmtId="0" fontId="6" fillId="0" borderId="42" xfId="19" applyFill="1" applyBorder="1" applyAlignment="1">
      <alignment horizontal="left" wrapText="1"/>
      <protection/>
    </xf>
    <xf numFmtId="0" fontId="6" fillId="0" borderId="7" xfId="19" applyFill="1" applyBorder="1" applyAlignment="1" applyProtection="1">
      <alignment horizontal="left"/>
      <protection locked="0"/>
    </xf>
    <xf numFmtId="0" fontId="6" fillId="0" borderId="25" xfId="19" applyFill="1" applyBorder="1" applyAlignment="1" applyProtection="1">
      <alignment horizontal="left" wrapText="1"/>
      <protection locked="0"/>
    </xf>
    <xf numFmtId="0" fontId="6" fillId="0" borderId="25" xfId="19" applyFill="1" applyBorder="1" applyAlignment="1" applyProtection="1">
      <alignment horizontal="left"/>
      <protection locked="0"/>
    </xf>
    <xf numFmtId="0" fontId="6" fillId="0" borderId="26" xfId="19" applyFill="1" applyBorder="1" applyAlignment="1" applyProtection="1">
      <alignment horizontal="left" wrapText="1"/>
      <protection locked="0"/>
    </xf>
    <xf numFmtId="0" fontId="6" fillId="0" borderId="21" xfId="19" applyFill="1" applyBorder="1" applyAlignment="1" applyProtection="1">
      <alignment horizontal="left"/>
      <protection locked="0"/>
    </xf>
    <xf numFmtId="0" fontId="6" fillId="0" borderId="37" xfId="19" applyFill="1" applyBorder="1" applyAlignment="1" applyProtection="1">
      <alignment horizontal="left"/>
      <protection locked="0"/>
    </xf>
    <xf numFmtId="0" fontId="6" fillId="0" borderId="38" xfId="19" applyFill="1" applyBorder="1" applyAlignment="1" applyProtection="1">
      <alignment horizontal="left"/>
      <protection locked="0"/>
    </xf>
    <xf numFmtId="0" fontId="4" fillId="0" borderId="55" xfId="19" applyFont="1" applyFill="1" applyBorder="1" applyProtection="1">
      <alignment/>
      <protection locked="0"/>
    </xf>
    <xf numFmtId="0" fontId="6" fillId="0" borderId="29" xfId="19" applyFill="1" applyBorder="1" applyProtection="1">
      <alignment/>
      <protection locked="0"/>
    </xf>
    <xf numFmtId="0" fontId="6" fillId="0" borderId="51" xfId="19" applyFill="1" applyBorder="1" applyProtection="1">
      <alignment/>
      <protection locked="0"/>
    </xf>
    <xf numFmtId="0" fontId="6" fillId="0" borderId="27" xfId="19" applyFill="1" applyBorder="1" applyAlignment="1" applyProtection="1">
      <alignment horizontal="left"/>
      <protection locked="0"/>
    </xf>
    <xf numFmtId="0" fontId="6" fillId="0" borderId="28" xfId="19" applyFill="1" applyBorder="1" applyAlignment="1" applyProtection="1">
      <alignment horizontal="left"/>
      <protection locked="0"/>
    </xf>
    <xf numFmtId="0" fontId="6" fillId="0" borderId="44" xfId="19" applyFill="1" applyBorder="1" applyAlignment="1" applyProtection="1">
      <alignment horizontal="left"/>
      <protection locked="0"/>
    </xf>
    <xf numFmtId="0" fontId="6" fillId="0" borderId="26" xfId="19" applyFill="1" applyBorder="1" applyAlignment="1" applyProtection="1">
      <alignment horizontal="left"/>
      <protection locked="0"/>
    </xf>
    <xf numFmtId="0" fontId="6" fillId="0" borderId="55" xfId="19" applyFill="1" applyBorder="1" applyProtection="1">
      <alignment/>
      <protection locked="0"/>
    </xf>
    <xf numFmtId="0" fontId="6" fillId="0" borderId="24" xfId="19" applyFill="1" applyBorder="1" applyAlignment="1" applyProtection="1">
      <alignment horizontal="left" wrapText="1"/>
      <protection locked="0"/>
    </xf>
    <xf numFmtId="0" fontId="6" fillId="0" borderId="20" xfId="19" applyFill="1" applyBorder="1" applyAlignment="1" applyProtection="1">
      <alignment horizontal="left"/>
      <protection locked="0"/>
    </xf>
    <xf numFmtId="0" fontId="6" fillId="0" borderId="36" xfId="19" applyFill="1" applyBorder="1" applyAlignment="1" applyProtection="1">
      <alignment horizontal="left"/>
      <protection locked="0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DID-list Jan-2007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B19" sqref="B19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9.421875" style="0" customWidth="1"/>
    <col min="4" max="5" width="7.8515625" style="0" customWidth="1"/>
    <col min="6" max="6" width="8.8515625" style="0" customWidth="1"/>
    <col min="7" max="8" width="12.140625" style="0" customWidth="1"/>
    <col min="9" max="9" width="14.28125" style="0" customWidth="1"/>
    <col min="10" max="10" width="23.28125" style="0" customWidth="1"/>
    <col min="11" max="11" width="15.140625" style="19" customWidth="1"/>
    <col min="12" max="16384" width="8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79"/>
      <c r="L1" s="175"/>
      <c r="M1" s="175"/>
      <c r="N1" s="21"/>
      <c r="O1" s="21"/>
    </row>
    <row r="2" spans="1:15" ht="12.75">
      <c r="A2" s="2"/>
      <c r="B2" s="3" t="s">
        <v>43</v>
      </c>
      <c r="C2" s="172"/>
      <c r="D2" s="2"/>
      <c r="E2" s="2"/>
      <c r="F2" s="2"/>
      <c r="G2" s="2"/>
      <c r="H2" s="2"/>
      <c r="I2" s="2"/>
      <c r="J2" s="2"/>
      <c r="L2" s="15"/>
      <c r="M2" s="15"/>
      <c r="N2" s="15"/>
      <c r="O2" s="15"/>
    </row>
    <row r="3" spans="1:13" ht="12.75">
      <c r="A3" s="4"/>
      <c r="B3" s="3"/>
      <c r="C3" s="4"/>
      <c r="D3" s="4"/>
      <c r="E3" s="4"/>
      <c r="F3" s="4"/>
      <c r="G3" s="4"/>
      <c r="H3" s="4"/>
      <c r="I3" s="2"/>
      <c r="J3" s="2"/>
      <c r="L3" s="15"/>
      <c r="M3" s="15"/>
    </row>
    <row r="4" spans="1:13" ht="15.75">
      <c r="A4" s="2" t="s">
        <v>83</v>
      </c>
      <c r="B4" s="5" t="s">
        <v>44</v>
      </c>
      <c r="C4" s="6" t="s">
        <v>45</v>
      </c>
      <c r="D4" s="6" t="s">
        <v>86</v>
      </c>
      <c r="E4" s="6" t="s">
        <v>84</v>
      </c>
      <c r="F4" s="6" t="s">
        <v>46</v>
      </c>
      <c r="G4" s="6" t="s">
        <v>238</v>
      </c>
      <c r="H4" s="6" t="s">
        <v>239</v>
      </c>
      <c r="I4" s="6" t="s">
        <v>47</v>
      </c>
      <c r="J4" s="183" t="s">
        <v>48</v>
      </c>
      <c r="K4" s="180"/>
      <c r="L4" s="176"/>
      <c r="M4" s="176"/>
    </row>
    <row r="5" spans="1:13" ht="12.75">
      <c r="A5" s="165">
        <v>999</v>
      </c>
      <c r="B5" s="214" t="s">
        <v>246</v>
      </c>
      <c r="C5" s="185">
        <f>VLOOKUP($A5,'DID-list'!$A$8:$L$208,9)</f>
        <v>1E-16</v>
      </c>
      <c r="D5" s="9">
        <f>VLOOKUP($A5,'DID-list'!$A$8:$L$208,10)</f>
        <v>0</v>
      </c>
      <c r="E5" s="168"/>
      <c r="F5" s="10" t="e">
        <f>E5/$C$2</f>
        <v>#DIV/0!</v>
      </c>
      <c r="G5" s="26" t="e">
        <f>IF(VLOOKUP($A5,'DID-list'!$A$8:$L$208,11)&lt;&gt;"R",$F5,0)*OR(IF(VLOOKUP($A5,'DID-list'!$A$8:$L$208,11)&lt;&gt;"NA",$F5,0))</f>
        <v>#DIV/0!</v>
      </c>
      <c r="H5" s="174" t="e">
        <f>IF($J5="Laveste LC50/EC50 &gt; 100",0,IF(VLOOKUP($A5,'DID-list'!$A$8:$L$208,12)&lt;&gt;"Y",$F5,0)*OR(IF(VLOOKUP($A5,'DID-list'!$A$8:$L$208,12)&lt;&gt;"NA",$F5,0)))</f>
        <v>#DIV/0!</v>
      </c>
      <c r="I5" s="23" t="e">
        <f>$F5*$D5*1000/$C5</f>
        <v>#DIV/0!</v>
      </c>
      <c r="J5" s="187" t="s">
        <v>243</v>
      </c>
      <c r="K5" s="181"/>
      <c r="L5" s="177"/>
      <c r="M5" s="177"/>
    </row>
    <row r="6" spans="1:13" ht="12.75">
      <c r="A6" s="166">
        <v>999</v>
      </c>
      <c r="B6" s="8" t="s">
        <v>245</v>
      </c>
      <c r="C6" s="185">
        <f>VLOOKUP($A6,'DID-list'!$A$8:$L$208,9)</f>
        <v>1E-16</v>
      </c>
      <c r="D6" s="9">
        <f>VLOOKUP($A6,'DID-list'!$A$8:$L$208,10)</f>
        <v>0</v>
      </c>
      <c r="E6" s="169"/>
      <c r="F6" s="10" t="e">
        <f aca="true" t="shared" si="0" ref="F6:F19">E6/$C$2</f>
        <v>#DIV/0!</v>
      </c>
      <c r="G6" s="26" t="e">
        <f>IF(VLOOKUP($A6,'DID-list'!$A$8:$L$208,11)&lt;&gt;"R",$F6,0)*OR(IF(VLOOKUP($A6,'DID-list'!$A$8:$L$208,11)&lt;&gt;"NA",$F6,0))</f>
        <v>#DIV/0!</v>
      </c>
      <c r="H6" s="174" t="e">
        <f>IF($J6="Laveste LC50/EC50 &gt; 100",0,IF(VLOOKUP($A6,'DID-list'!$A$8:$L$208,12)&lt;&gt;"Y",$F6,0)*OR(IF(VLOOKUP($A6,'DID-list'!$A$8:$L$208,12)&lt;&gt;"NA",$F6,0)))</f>
        <v>#DIV/0!</v>
      </c>
      <c r="I6" s="23" t="e">
        <f aca="true" t="shared" si="1" ref="I6:I19">$F6*$D6*1000/$C6</f>
        <v>#DIV/0!</v>
      </c>
      <c r="J6" s="187" t="s">
        <v>243</v>
      </c>
      <c r="K6" s="181"/>
      <c r="L6" s="177"/>
      <c r="M6" s="177"/>
    </row>
    <row r="7" spans="1:13" ht="12.75">
      <c r="A7" s="166">
        <v>999</v>
      </c>
      <c r="B7" s="8" t="s">
        <v>245</v>
      </c>
      <c r="C7" s="185">
        <f>VLOOKUP($A7,'DID-list'!$A$8:$L$208,9)</f>
        <v>1E-16</v>
      </c>
      <c r="D7" s="9">
        <f>VLOOKUP($A7,'DID-list'!$A$8:$L$208,10)</f>
        <v>0</v>
      </c>
      <c r="E7" s="169"/>
      <c r="F7" s="10" t="e">
        <f t="shared" si="0"/>
        <v>#DIV/0!</v>
      </c>
      <c r="G7" s="26" t="e">
        <f>IF(VLOOKUP($A7,'DID-list'!$A$8:$L$208,11)&lt;&gt;"R",$F7,0)*OR(IF(VLOOKUP($A7,'DID-list'!$A$8:$L$208,11)&lt;&gt;"NA",$F7,0))</f>
        <v>#DIV/0!</v>
      </c>
      <c r="H7" s="174" t="e">
        <f>IF($J7="Laveste LC50/EC50 &gt; 100",0,IF(VLOOKUP($A7,'DID-list'!$A$8:$L$208,12)&lt;&gt;"Y",$F7,0)*OR(IF(VLOOKUP($A7,'DID-list'!$A$8:$L$208,12)&lt;&gt;"NA",$F7,0)))</f>
        <v>#DIV/0!</v>
      </c>
      <c r="I7" s="23" t="e">
        <f t="shared" si="1"/>
        <v>#DIV/0!</v>
      </c>
      <c r="J7" s="187" t="s">
        <v>243</v>
      </c>
      <c r="K7" s="181"/>
      <c r="L7" s="177"/>
      <c r="M7" s="177"/>
    </row>
    <row r="8" spans="1:13" ht="12.75">
      <c r="A8" s="166">
        <v>999</v>
      </c>
      <c r="B8" s="8" t="s">
        <v>245</v>
      </c>
      <c r="C8" s="185">
        <f>VLOOKUP($A8,'DID-list'!$A$8:$L$208,9)</f>
        <v>1E-16</v>
      </c>
      <c r="D8" s="9">
        <f>VLOOKUP($A8,'DID-list'!$A$8:$L$208,10)</f>
        <v>0</v>
      </c>
      <c r="E8" s="169"/>
      <c r="F8" s="10" t="e">
        <f t="shared" si="0"/>
        <v>#DIV/0!</v>
      </c>
      <c r="G8" s="26" t="e">
        <f>IF(VLOOKUP($A8,'DID-list'!$A$8:$L$208,11)&lt;&gt;"R",$F8,0)*OR(IF(VLOOKUP($A8,'DID-list'!$A$8:$L$208,11)&lt;&gt;"NA",$F8,0))</f>
        <v>#DIV/0!</v>
      </c>
      <c r="H8" s="174" t="e">
        <f>IF($J8="Laveste LC50/EC50 &gt; 100",0,IF(VLOOKUP($A8,'DID-list'!$A$8:$L$208,12)&lt;&gt;"Y",$F8,0)*OR(IF(VLOOKUP($A8,'DID-list'!$A$8:$L$208,12)&lt;&gt;"NA",$F8,0)))</f>
        <v>#DIV/0!</v>
      </c>
      <c r="I8" s="23" t="e">
        <f t="shared" si="1"/>
        <v>#DIV/0!</v>
      </c>
      <c r="J8" s="187" t="s">
        <v>243</v>
      </c>
      <c r="K8" s="181"/>
      <c r="L8" s="177"/>
      <c r="M8" s="177"/>
    </row>
    <row r="9" spans="1:13" ht="12.75">
      <c r="A9" s="166">
        <v>999</v>
      </c>
      <c r="B9" s="8" t="s">
        <v>245</v>
      </c>
      <c r="C9" s="185">
        <f>VLOOKUP($A9,'DID-list'!$A$8:$L$208,9)</f>
        <v>1E-16</v>
      </c>
      <c r="D9" s="9">
        <f>VLOOKUP($A9,'DID-list'!$A$8:$L$208,10)</f>
        <v>0</v>
      </c>
      <c r="E9" s="169"/>
      <c r="F9" s="10" t="e">
        <f t="shared" si="0"/>
        <v>#DIV/0!</v>
      </c>
      <c r="G9" s="26" t="e">
        <f>IF(VLOOKUP($A9,'DID-list'!$A$8:$L$208,11)&lt;&gt;"R",$F9,0)*OR(IF(VLOOKUP($A9,'DID-list'!$A$8:$L$208,11)&lt;&gt;"NA",$F9,0))</f>
        <v>#DIV/0!</v>
      </c>
      <c r="H9" s="174" t="e">
        <f>IF($J9="Laveste LC50/EC50 &gt; 100",0,IF(VLOOKUP($A9,'DID-list'!$A$8:$L$208,12)&lt;&gt;"Y",$F9,0)*OR(IF(VLOOKUP($A9,'DID-list'!$A$8:$L$208,12)&lt;&gt;"NA",$F9,0)))</f>
        <v>#DIV/0!</v>
      </c>
      <c r="I9" s="23" t="e">
        <f t="shared" si="1"/>
        <v>#DIV/0!</v>
      </c>
      <c r="J9" s="187" t="s">
        <v>243</v>
      </c>
      <c r="K9" s="181"/>
      <c r="L9" s="177"/>
      <c r="M9" s="177"/>
    </row>
    <row r="10" spans="1:13" ht="12.75">
      <c r="A10" s="166">
        <v>999</v>
      </c>
      <c r="B10" s="8" t="s">
        <v>245</v>
      </c>
      <c r="C10" s="185">
        <f>VLOOKUP($A10,'DID-list'!$A$8:$L$208,9)</f>
        <v>1E-16</v>
      </c>
      <c r="D10" s="9">
        <f>VLOOKUP($A10,'DID-list'!$A$8:$L$208,10)</f>
        <v>0</v>
      </c>
      <c r="E10" s="169"/>
      <c r="F10" s="10" t="e">
        <f t="shared" si="0"/>
        <v>#DIV/0!</v>
      </c>
      <c r="G10" s="26" t="e">
        <f>IF(VLOOKUP($A10,'DID-list'!$A$8:$L$208,11)&lt;&gt;"R",$F10,0)*OR(IF(VLOOKUP($A10,'DID-list'!$A$8:$L$208,11)&lt;&gt;"NA",$F10,0))</f>
        <v>#DIV/0!</v>
      </c>
      <c r="H10" s="174" t="e">
        <f>IF($J10="Laveste LC50/EC50 &gt; 100",0,IF(VLOOKUP($A10,'DID-list'!$A$8:$L$208,12)&lt;&gt;"Y",$F10,0)*OR(IF(VLOOKUP($A10,'DID-list'!$A$8:$L$208,12)&lt;&gt;"NA",$F10,0)))</f>
        <v>#DIV/0!</v>
      </c>
      <c r="I10" s="23" t="e">
        <f t="shared" si="1"/>
        <v>#DIV/0!</v>
      </c>
      <c r="J10" s="187" t="s">
        <v>243</v>
      </c>
      <c r="K10" s="181"/>
      <c r="L10" s="177"/>
      <c r="M10" s="177"/>
    </row>
    <row r="11" spans="1:13" ht="12.75">
      <c r="A11" s="166">
        <v>999</v>
      </c>
      <c r="B11" s="8" t="s">
        <v>245</v>
      </c>
      <c r="C11" s="185">
        <f>VLOOKUP($A11,'DID-list'!$A$8:$L$208,9)</f>
        <v>1E-16</v>
      </c>
      <c r="D11" s="9">
        <f>VLOOKUP($A11,'DID-list'!$A$8:$L$208,10)</f>
        <v>0</v>
      </c>
      <c r="E11" s="169"/>
      <c r="F11" s="10" t="e">
        <f t="shared" si="0"/>
        <v>#DIV/0!</v>
      </c>
      <c r="G11" s="26" t="e">
        <f>IF(VLOOKUP($A11,'DID-list'!$A$8:$L$208,11)&lt;&gt;"R",$F11,0)*OR(IF(VLOOKUP($A11,'DID-list'!$A$8:$L$208,11)&lt;&gt;"NA",$F11,0))</f>
        <v>#DIV/0!</v>
      </c>
      <c r="H11" s="174" t="e">
        <f>IF($J11="Laveste LC50/EC50 &gt; 100",0,IF(VLOOKUP($A11,'DID-list'!$A$8:$L$208,12)&lt;&gt;"Y",$F11,0)*OR(IF(VLOOKUP($A11,'DID-list'!$A$8:$L$208,12)&lt;&gt;"NA",$F11,0)))</f>
        <v>#DIV/0!</v>
      </c>
      <c r="I11" s="23" t="e">
        <f t="shared" si="1"/>
        <v>#DIV/0!</v>
      </c>
      <c r="J11" s="187" t="s">
        <v>243</v>
      </c>
      <c r="K11" s="181"/>
      <c r="L11" s="177"/>
      <c r="M11" s="177"/>
    </row>
    <row r="12" spans="1:13" ht="12.75">
      <c r="A12" s="166">
        <v>999</v>
      </c>
      <c r="B12" s="8" t="s">
        <v>245</v>
      </c>
      <c r="C12" s="185">
        <f>VLOOKUP($A12,'DID-list'!$A$8:$L$208,9)</f>
        <v>1E-16</v>
      </c>
      <c r="D12" s="9">
        <f>VLOOKUP($A12,'DID-list'!$A$8:$L$208,10)</f>
        <v>0</v>
      </c>
      <c r="E12" s="169"/>
      <c r="F12" s="10" t="e">
        <f t="shared" si="0"/>
        <v>#DIV/0!</v>
      </c>
      <c r="G12" s="26" t="e">
        <f>IF(VLOOKUP($A12,'DID-list'!$A$8:$L$208,11)&lt;&gt;"R",$F12,0)*OR(IF(VLOOKUP($A12,'DID-list'!$A$8:$L$208,11)&lt;&gt;"NA",$F12,0))</f>
        <v>#DIV/0!</v>
      </c>
      <c r="H12" s="174" t="e">
        <f>IF($J12="Laveste LC50/EC50 &gt; 100",0,IF(VLOOKUP($A12,'DID-list'!$A$8:$L$208,12)&lt;&gt;"Y",$F12,0)*OR(IF(VLOOKUP($A12,'DID-list'!$A$8:$L$208,12)&lt;&gt;"NA",$F12,0)))</f>
        <v>#DIV/0!</v>
      </c>
      <c r="I12" s="23" t="e">
        <f t="shared" si="1"/>
        <v>#DIV/0!</v>
      </c>
      <c r="J12" s="187" t="s">
        <v>243</v>
      </c>
      <c r="K12" s="177"/>
      <c r="L12" s="177"/>
      <c r="M12" s="177"/>
    </row>
    <row r="13" spans="1:13" ht="12.75">
      <c r="A13" s="166">
        <v>999</v>
      </c>
      <c r="B13" s="8" t="s">
        <v>245</v>
      </c>
      <c r="C13" s="185">
        <f>VLOOKUP($A13,'DID-list'!$A$8:$L$208,9)</f>
        <v>1E-16</v>
      </c>
      <c r="D13" s="9">
        <f>VLOOKUP($A13,'DID-list'!$A$8:$L$208,10)</f>
        <v>0</v>
      </c>
      <c r="E13" s="169"/>
      <c r="F13" s="10" t="e">
        <f t="shared" si="0"/>
        <v>#DIV/0!</v>
      </c>
      <c r="G13" s="26" t="e">
        <f>IF(VLOOKUP($A13,'DID-list'!$A$8:$L$208,11)&lt;&gt;"R",$F13,0)*OR(IF(VLOOKUP($A13,'DID-list'!$A$8:$L$208,11)&lt;&gt;"NA",$F13,0))</f>
        <v>#DIV/0!</v>
      </c>
      <c r="H13" s="174" t="e">
        <f>IF($J13="Laveste LC50/EC50 &gt; 100",0,IF(VLOOKUP($A13,'DID-list'!$A$8:$L$208,12)&lt;&gt;"Y",$F13,0)*OR(IF(VLOOKUP($A13,'DID-list'!$A$8:$L$208,12)&lt;&gt;"NA",$F13,0)))</f>
        <v>#DIV/0!</v>
      </c>
      <c r="I13" s="23" t="e">
        <f t="shared" si="1"/>
        <v>#DIV/0!</v>
      </c>
      <c r="J13" s="187" t="s">
        <v>243</v>
      </c>
      <c r="K13" s="177"/>
      <c r="L13" s="177"/>
      <c r="M13" s="177"/>
    </row>
    <row r="14" spans="1:13" ht="12.75">
      <c r="A14" s="166">
        <v>999</v>
      </c>
      <c r="B14" s="8" t="s">
        <v>245</v>
      </c>
      <c r="C14" s="185">
        <f>VLOOKUP($A14,'DID-list'!$A$8:$L$208,9)</f>
        <v>1E-16</v>
      </c>
      <c r="D14" s="9">
        <f>VLOOKUP($A14,'DID-list'!$A$8:$L$208,10)</f>
        <v>0</v>
      </c>
      <c r="E14" s="169"/>
      <c r="F14" s="10" t="e">
        <f t="shared" si="0"/>
        <v>#DIV/0!</v>
      </c>
      <c r="G14" s="26" t="e">
        <f>IF(VLOOKUP($A14,'DID-list'!$A$8:$L$208,11)&lt;&gt;"R",$F14,0)*OR(IF(VLOOKUP($A14,'DID-list'!$A$8:$L$208,11)&lt;&gt;"NA",$F14,0))</f>
        <v>#DIV/0!</v>
      </c>
      <c r="H14" s="174" t="e">
        <f>IF($J14="Laveste LC50/EC50 &gt; 100",0,IF(VLOOKUP($A14,'DID-list'!$A$8:$L$208,12)&lt;&gt;"Y",$F14,0)*OR(IF(VLOOKUP($A14,'DID-list'!$A$8:$L$208,12)&lt;&gt;"NA",$F14,0)))</f>
        <v>#DIV/0!</v>
      </c>
      <c r="I14" s="23" t="e">
        <f t="shared" si="1"/>
        <v>#DIV/0!</v>
      </c>
      <c r="J14" s="187" t="s">
        <v>243</v>
      </c>
      <c r="K14" s="177"/>
      <c r="L14" s="177"/>
      <c r="M14" s="177"/>
    </row>
    <row r="15" spans="1:13" ht="12.75">
      <c r="A15" s="166">
        <v>999</v>
      </c>
      <c r="B15" s="8" t="s">
        <v>245</v>
      </c>
      <c r="C15" s="185">
        <f>VLOOKUP($A15,'DID-list'!$A$8:$L$208,9)</f>
        <v>1E-16</v>
      </c>
      <c r="D15" s="9">
        <f>VLOOKUP($A15,'DID-list'!$A$8:$L$208,10)</f>
        <v>0</v>
      </c>
      <c r="E15" s="169"/>
      <c r="F15" s="10" t="e">
        <f t="shared" si="0"/>
        <v>#DIV/0!</v>
      </c>
      <c r="G15" s="26" t="e">
        <f>IF(VLOOKUP($A15,'DID-list'!$A$8:$L$208,11)&lt;&gt;"R",$F15,0)*OR(IF(VLOOKUP($A15,'DID-list'!$A$8:$L$208,11)&lt;&gt;"NA",$F15,0))</f>
        <v>#DIV/0!</v>
      </c>
      <c r="H15" s="174" t="e">
        <f>IF($J15="Laveste LC50/EC50 &gt; 100",0,IF(VLOOKUP($A15,'DID-list'!$A$8:$L$208,12)&lt;&gt;"Y",$F15,0)*OR(IF(VLOOKUP($A15,'DID-list'!$A$8:$L$208,12)&lt;&gt;"NA",$F15,0)))</f>
        <v>#DIV/0!</v>
      </c>
      <c r="I15" s="23" t="e">
        <f t="shared" si="1"/>
        <v>#DIV/0!</v>
      </c>
      <c r="J15" s="187" t="s">
        <v>243</v>
      </c>
      <c r="K15" s="177"/>
      <c r="L15" s="177"/>
      <c r="M15" s="177"/>
    </row>
    <row r="16" spans="1:13" ht="12.75">
      <c r="A16" s="166">
        <v>999</v>
      </c>
      <c r="B16" s="8" t="s">
        <v>245</v>
      </c>
      <c r="C16" s="185">
        <f>VLOOKUP($A16,'DID-list'!$A$8:$L$208,9)</f>
        <v>1E-16</v>
      </c>
      <c r="D16" s="9">
        <f>VLOOKUP($A16,'DID-list'!$A$8:$L$208,10)</f>
        <v>0</v>
      </c>
      <c r="E16" s="169"/>
      <c r="F16" s="10" t="e">
        <f t="shared" si="0"/>
        <v>#DIV/0!</v>
      </c>
      <c r="G16" s="26" t="e">
        <f>IF(VLOOKUP($A16,'DID-list'!$A$8:$L$208,11)&lt;&gt;"R",$F16,0)*OR(IF(VLOOKUP($A16,'DID-list'!$A$8:$L$208,11)&lt;&gt;"NA",$F16,0))</f>
        <v>#DIV/0!</v>
      </c>
      <c r="H16" s="174" t="e">
        <f>IF($J16="Laveste LC50/EC50 &gt; 100",0,IF(VLOOKUP($A16,'DID-list'!$A$8:$L$208,12)&lt;&gt;"Y",$F16,0)*OR(IF(VLOOKUP($A16,'DID-list'!$A$8:$L$208,12)&lt;&gt;"NA",$F16,0)))</f>
        <v>#DIV/0!</v>
      </c>
      <c r="I16" s="23" t="e">
        <f t="shared" si="1"/>
        <v>#DIV/0!</v>
      </c>
      <c r="J16" s="187" t="s">
        <v>243</v>
      </c>
      <c r="K16" s="177"/>
      <c r="L16" s="177"/>
      <c r="M16" s="177"/>
    </row>
    <row r="17" spans="1:13" ht="12.75">
      <c r="A17" s="166">
        <v>999</v>
      </c>
      <c r="B17" s="8" t="s">
        <v>245</v>
      </c>
      <c r="C17" s="185">
        <f>VLOOKUP($A17,'DID-list'!$A$8:$L$208,9)</f>
        <v>1E-16</v>
      </c>
      <c r="D17" s="9">
        <f>VLOOKUP($A17,'DID-list'!$A$8:$L$208,10)</f>
        <v>0</v>
      </c>
      <c r="E17" s="169"/>
      <c r="F17" s="10" t="e">
        <f t="shared" si="0"/>
        <v>#DIV/0!</v>
      </c>
      <c r="G17" s="26" t="e">
        <f>IF(VLOOKUP($A17,'DID-list'!$A$8:$L$208,11)&lt;&gt;"R",$F17,0)*OR(IF(VLOOKUP($A17,'DID-list'!$A$8:$L$208,11)&lt;&gt;"NA",$F17,0))</f>
        <v>#DIV/0!</v>
      </c>
      <c r="H17" s="174" t="e">
        <f>IF($J17="Laveste LC50/EC50 &gt; 100",0,IF(VLOOKUP($A17,'DID-list'!$A$8:$L$208,12)&lt;&gt;"Y",$F17,0)*OR(IF(VLOOKUP($A17,'DID-list'!$A$8:$L$208,12)&lt;&gt;"NA",$F17,0)))</f>
        <v>#DIV/0!</v>
      </c>
      <c r="I17" s="23" t="e">
        <f t="shared" si="1"/>
        <v>#DIV/0!</v>
      </c>
      <c r="J17" s="187" t="s">
        <v>243</v>
      </c>
      <c r="K17" s="177"/>
      <c r="L17" s="177"/>
      <c r="M17" s="177"/>
    </row>
    <row r="18" spans="1:13" ht="12.75">
      <c r="A18" s="166">
        <v>999</v>
      </c>
      <c r="B18" s="8" t="s">
        <v>245</v>
      </c>
      <c r="C18" s="185">
        <f>VLOOKUP($A18,'DID-list'!$A$8:$L$208,9)</f>
        <v>1E-16</v>
      </c>
      <c r="D18" s="9">
        <f>VLOOKUP($A18,'DID-list'!$A$8:$L$208,10)</f>
        <v>0</v>
      </c>
      <c r="E18" s="169"/>
      <c r="F18" s="10" t="e">
        <f t="shared" si="0"/>
        <v>#DIV/0!</v>
      </c>
      <c r="G18" s="26" t="e">
        <f>IF(VLOOKUP($A18,'DID-list'!$A$8:$L$208,11)&lt;&gt;"R",$F18,0)*OR(IF(VLOOKUP($A18,'DID-list'!$A$8:$L$208,11)&lt;&gt;"NA",$F18,0))</f>
        <v>#DIV/0!</v>
      </c>
      <c r="H18" s="174" t="e">
        <f>IF($J18="Laveste LC50/EC50 &gt; 100",0,IF(VLOOKUP($A18,'DID-list'!$A$8:$L$208,12)&lt;&gt;"Y",$F18,0)*OR(IF(VLOOKUP($A18,'DID-list'!$A$8:$L$208,12)&lt;&gt;"NA",$F18,0)))</f>
        <v>#DIV/0!</v>
      </c>
      <c r="I18" s="23" t="e">
        <f t="shared" si="1"/>
        <v>#DIV/0!</v>
      </c>
      <c r="J18" s="187" t="s">
        <v>243</v>
      </c>
      <c r="K18" s="177"/>
      <c r="L18" s="177"/>
      <c r="M18" s="177"/>
    </row>
    <row r="19" spans="1:13" ht="12.75">
      <c r="A19" s="167">
        <v>999</v>
      </c>
      <c r="B19" s="8" t="s">
        <v>245</v>
      </c>
      <c r="C19" s="185">
        <f>VLOOKUP($A19,'DID-list'!$A$8:$L$208,9)</f>
        <v>1E-16</v>
      </c>
      <c r="D19" s="9">
        <f>VLOOKUP($A19,'DID-list'!$A$8:$L$208,10)</f>
        <v>0</v>
      </c>
      <c r="E19" s="170"/>
      <c r="F19" s="10" t="e">
        <f t="shared" si="0"/>
        <v>#DIV/0!</v>
      </c>
      <c r="G19" s="26" t="e">
        <f>IF(VLOOKUP($A19,'DID-list'!$A$8:$L$208,11)&lt;&gt;"R",$F19,0)*OR(IF(VLOOKUP($A19,'DID-list'!$A$8:$L$208,11)&lt;&gt;"NA",$F19,0))</f>
        <v>#DIV/0!</v>
      </c>
      <c r="H19" s="174" t="e">
        <f>IF($J19="Laveste LC50/EC50 &gt; 100",0,IF(VLOOKUP($A19,'DID-list'!$A$8:$L$208,12)&lt;&gt;"Y",$F19,0)*OR(IF(VLOOKUP($A19,'DID-list'!$A$8:$L$208,12)&lt;&gt;"NA",$F19,0)))</f>
        <v>#DIV/0!</v>
      </c>
      <c r="I19" s="23" t="e">
        <f t="shared" si="1"/>
        <v>#DIV/0!</v>
      </c>
      <c r="J19" s="188" t="s">
        <v>243</v>
      </c>
      <c r="K19" s="177"/>
      <c r="L19" s="177"/>
      <c r="M19" s="177"/>
    </row>
    <row r="20" spans="1:13" ht="12.75">
      <c r="A20" s="2"/>
      <c r="B20" s="8" t="s">
        <v>93</v>
      </c>
      <c r="C20" s="9"/>
      <c r="D20" s="9"/>
      <c r="E20" s="171"/>
      <c r="F20" s="10"/>
      <c r="G20" s="10"/>
      <c r="H20" s="10"/>
      <c r="I20" s="24"/>
      <c r="J20" s="4"/>
      <c r="L20" s="19"/>
      <c r="M20" s="19"/>
    </row>
    <row r="21" spans="1:13" ht="12.75">
      <c r="A21" s="2"/>
      <c r="B21" s="12" t="s">
        <v>85</v>
      </c>
      <c r="C21" s="12"/>
      <c r="D21" s="12"/>
      <c r="E21" s="20">
        <f>SUM(E5:E20)</f>
        <v>0</v>
      </c>
      <c r="F21" s="20" t="e">
        <f>SUM(F5:F19)</f>
        <v>#DIV/0!</v>
      </c>
      <c r="G21" s="20" t="e">
        <f>SUM(G5:G19)</f>
        <v>#DIV/0!</v>
      </c>
      <c r="H21" s="20" t="e">
        <f>SUM(H5:H19)</f>
        <v>#DIV/0!</v>
      </c>
      <c r="I21" s="25" t="e">
        <f>SUM(I5:I19)</f>
        <v>#DIV/0!</v>
      </c>
      <c r="J21" s="178"/>
      <c r="K21" s="177"/>
      <c r="L21" s="177"/>
      <c r="M21" s="177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L22" s="15"/>
      <c r="M22" s="15"/>
    </row>
    <row r="23" spans="1:15" ht="12.75">
      <c r="A23" s="2"/>
      <c r="B23" s="22"/>
      <c r="C23" s="14"/>
      <c r="D23" s="4"/>
      <c r="E23" s="2"/>
      <c r="F23" s="4"/>
      <c r="G23" s="4"/>
      <c r="H23" s="4"/>
      <c r="I23" s="2"/>
      <c r="J23" s="2"/>
      <c r="L23" s="15"/>
      <c r="M23" s="15"/>
      <c r="N23" s="15"/>
      <c r="O23" s="15"/>
    </row>
    <row r="24" spans="1:15" ht="12.75">
      <c r="A24" s="2"/>
      <c r="B24" s="13" t="s">
        <v>49</v>
      </c>
      <c r="C24" s="14" t="e">
        <f>I21</f>
        <v>#DIV/0!</v>
      </c>
      <c r="D24" s="4" t="e">
        <f>IF(I21&lt;=20000,"OK","KRAV ER IKKE OPFYLDT!")</f>
        <v>#DIV/0!</v>
      </c>
      <c r="E24" s="2"/>
      <c r="F24" s="4"/>
      <c r="G24" s="4"/>
      <c r="H24" s="4"/>
      <c r="I24" s="2"/>
      <c r="J24" s="2"/>
      <c r="L24" s="15"/>
      <c r="M24" s="15"/>
      <c r="N24" s="15"/>
      <c r="O24" s="15"/>
    </row>
    <row r="25" spans="1:15" ht="12.75">
      <c r="A25" s="2"/>
      <c r="B25" s="13" t="s">
        <v>236</v>
      </c>
      <c r="C25" s="184" t="e">
        <f>G21*1000</f>
        <v>#DIV/0!</v>
      </c>
      <c r="D25" s="4" t="e">
        <f>IF(C25&lt;=30,"OK","KRAV ER IKKE OPFYLDT!")</f>
        <v>#DIV/0!</v>
      </c>
      <c r="E25" s="2"/>
      <c r="F25" s="4"/>
      <c r="G25" s="4"/>
      <c r="H25" s="4"/>
      <c r="I25" s="2"/>
      <c r="J25" s="2"/>
      <c r="L25" s="15"/>
      <c r="M25" s="15"/>
      <c r="N25" s="15"/>
      <c r="O25" s="15"/>
    </row>
    <row r="26" spans="1:15" ht="12.75">
      <c r="A26" s="2"/>
      <c r="B26" s="13" t="s">
        <v>237</v>
      </c>
      <c r="C26" s="184" t="e">
        <f>H21*1000</f>
        <v>#DIV/0!</v>
      </c>
      <c r="D26" s="4" t="e">
        <f>IF(C26&lt;=25,"OK","KRAV ER IKKE OPFYLDT!")</f>
        <v>#DIV/0!</v>
      </c>
      <c r="E26" s="2"/>
      <c r="F26" s="2"/>
      <c r="G26" s="2"/>
      <c r="H26" s="2"/>
      <c r="I26" s="2"/>
      <c r="J26" s="2"/>
      <c r="L26" s="15"/>
      <c r="M26" s="15"/>
      <c r="N26" s="15"/>
      <c r="O26" s="15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L27" s="15"/>
      <c r="M27" s="15"/>
      <c r="N27" s="15"/>
      <c r="O27" s="15"/>
    </row>
    <row r="28" spans="1:15" ht="12.75">
      <c r="A28" s="2"/>
      <c r="B28" s="2" t="s">
        <v>266</v>
      </c>
      <c r="C28" s="2"/>
      <c r="D28" s="2"/>
      <c r="E28" s="2"/>
      <c r="F28" s="2"/>
      <c r="G28" s="2"/>
      <c r="H28" s="2"/>
      <c r="I28" s="2"/>
      <c r="J28" s="2"/>
      <c r="L28" s="15"/>
      <c r="M28" s="15"/>
      <c r="N28" s="15"/>
      <c r="O28" s="15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L29" s="15"/>
      <c r="M29" s="15"/>
      <c r="N29" s="15"/>
      <c r="O29" s="15"/>
    </row>
    <row r="30" spans="1:15" ht="14.25">
      <c r="A30" s="2"/>
      <c r="B30" s="162" t="s">
        <v>240</v>
      </c>
      <c r="C30" s="2"/>
      <c r="D30" s="2"/>
      <c r="E30" s="2"/>
      <c r="F30" s="2"/>
      <c r="G30" s="2"/>
      <c r="H30" s="2"/>
      <c r="I30" s="2"/>
      <c r="J30" s="2"/>
      <c r="L30" s="15"/>
      <c r="M30" s="15"/>
      <c r="N30" s="15"/>
      <c r="O30" s="15"/>
    </row>
    <row r="31" spans="1:15" ht="12.75">
      <c r="A31" s="2"/>
      <c r="B31" s="215" t="s">
        <v>0</v>
      </c>
      <c r="C31" s="215"/>
      <c r="D31" s="215"/>
      <c r="E31" s="215"/>
      <c r="F31" s="215"/>
      <c r="G31" s="215"/>
      <c r="H31" s="215"/>
      <c r="I31" s="215"/>
      <c r="J31" s="215"/>
      <c r="K31" s="182"/>
      <c r="L31" s="15"/>
      <c r="M31" s="15"/>
      <c r="N31" s="15"/>
      <c r="O31" s="15"/>
    </row>
    <row r="32" spans="1:15" ht="12.75">
      <c r="A32" s="2"/>
      <c r="B32" s="215"/>
      <c r="C32" s="215"/>
      <c r="D32" s="215"/>
      <c r="E32" s="215"/>
      <c r="F32" s="215"/>
      <c r="G32" s="215"/>
      <c r="H32" s="215"/>
      <c r="I32" s="215"/>
      <c r="J32" s="215"/>
      <c r="K32" s="182"/>
      <c r="L32" s="15"/>
      <c r="M32" s="15"/>
      <c r="N32" s="15"/>
      <c r="O32" s="15"/>
    </row>
    <row r="33" spans="1:13" ht="12.75">
      <c r="A33" s="2"/>
      <c r="B33" s="215"/>
      <c r="C33" s="215"/>
      <c r="D33" s="215"/>
      <c r="E33" s="215"/>
      <c r="F33" s="215"/>
      <c r="G33" s="215"/>
      <c r="H33" s="215"/>
      <c r="I33" s="215"/>
      <c r="J33" s="215"/>
      <c r="K33" s="182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L36" s="15"/>
      <c r="M36" s="15"/>
    </row>
    <row r="100" ht="12.75">
      <c r="A100" t="s">
        <v>243</v>
      </c>
    </row>
    <row r="101" ht="12.75">
      <c r="A101" t="s">
        <v>244</v>
      </c>
    </row>
  </sheetData>
  <sheetProtection/>
  <mergeCells count="1">
    <mergeCell ref="B31:J33"/>
  </mergeCells>
  <dataValidations count="1">
    <dataValidation type="list" showInputMessage="1" showErrorMessage="1" sqref="J5:J19">
      <formula1>$A$100:$A$101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paperSize="9"/>
  <headerFooter alignWithMargins="0">
    <oddHeader>&amp;CPage &amp;P&amp;R&amp;A</oddHeader>
    <oddFooter>&amp;L2007-11-02&amp;CSide &amp;P&amp;RUdfærdiget af TTA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9.421875" style="0" customWidth="1"/>
    <col min="4" max="5" width="7.8515625" style="0" customWidth="1"/>
    <col min="6" max="6" width="8.8515625" style="0" customWidth="1"/>
    <col min="7" max="8" width="12.140625" style="0" customWidth="1"/>
    <col min="9" max="9" width="14.28125" style="0" customWidth="1"/>
    <col min="10" max="10" width="23.28125" style="0" customWidth="1"/>
    <col min="11" max="11" width="15.140625" style="19" customWidth="1"/>
    <col min="12" max="16384" width="8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79"/>
      <c r="L1" s="175"/>
      <c r="M1" s="175"/>
      <c r="N1" s="21"/>
      <c r="O1" s="21"/>
    </row>
    <row r="2" spans="1:15" ht="12.75">
      <c r="A2" s="2"/>
      <c r="B2" s="3" t="s">
        <v>43</v>
      </c>
      <c r="C2" s="172"/>
      <c r="D2" s="2"/>
      <c r="E2" s="2"/>
      <c r="F2" s="2"/>
      <c r="G2" s="2"/>
      <c r="H2" s="2"/>
      <c r="I2" s="2"/>
      <c r="J2" s="2"/>
      <c r="L2" s="15"/>
      <c r="M2" s="15"/>
      <c r="N2" s="15"/>
      <c r="O2" s="15"/>
    </row>
    <row r="3" spans="1:13" ht="12.75">
      <c r="A3" s="4"/>
      <c r="B3" s="3"/>
      <c r="C3" s="4"/>
      <c r="D3" s="4"/>
      <c r="E3" s="4"/>
      <c r="F3" s="4"/>
      <c r="G3" s="4"/>
      <c r="H3" s="4"/>
      <c r="I3" s="2"/>
      <c r="J3" s="2"/>
      <c r="L3" s="15"/>
      <c r="M3" s="15"/>
    </row>
    <row r="4" spans="1:13" ht="15.75">
      <c r="A4" s="2" t="s">
        <v>83</v>
      </c>
      <c r="B4" s="5" t="s">
        <v>44</v>
      </c>
      <c r="C4" s="6" t="s">
        <v>247</v>
      </c>
      <c r="D4" s="6" t="s">
        <v>86</v>
      </c>
      <c r="E4" s="6" t="s">
        <v>84</v>
      </c>
      <c r="F4" s="6" t="s">
        <v>46</v>
      </c>
      <c r="G4" s="6" t="s">
        <v>238</v>
      </c>
      <c r="H4" s="6" t="s">
        <v>239</v>
      </c>
      <c r="I4" s="6" t="s">
        <v>10</v>
      </c>
      <c r="J4" s="183" t="s">
        <v>48</v>
      </c>
      <c r="K4" s="180"/>
      <c r="L4" s="176"/>
      <c r="M4" s="176"/>
    </row>
    <row r="5" spans="1:13" ht="12.75">
      <c r="A5" s="165">
        <v>999</v>
      </c>
      <c r="B5" s="8" t="str">
        <f>VLOOKUP($A5,'DID-list'!$A$8:$L$208,2)</f>
        <v>Type DID-listenumber *</v>
      </c>
      <c r="C5" s="185">
        <f>VLOOKUP($A5,'DID-list'!$A$8:$L$208,9)</f>
        <v>1E-16</v>
      </c>
      <c r="D5" s="9">
        <f>VLOOKUP($A5,'DID-list'!$A$8:$L$208,10)</f>
        <v>0</v>
      </c>
      <c r="E5" s="168"/>
      <c r="F5" s="10" t="e">
        <f aca="true" t="shared" si="0" ref="F5:F19">E5/$C$2</f>
        <v>#DIV/0!</v>
      </c>
      <c r="G5" s="26" t="e">
        <f>IF(VLOOKUP($A5,'DID-list'!$A$8:$L$208,11)&lt;&gt;"R",$F5,0)*OR(IF(VLOOKUP($A5,'DID-list'!$A$8:$L$208,11)&lt;&gt;"NA",$F5,0))</f>
        <v>#DIV/0!</v>
      </c>
      <c r="H5" s="174" t="e">
        <f>IF($J5="Laveste LC50/EC50 &gt; 100",0,IF(VLOOKUP($A5,'DID-list'!$A$8:$L$208,12)&lt;&gt;"Y",$F5,0)*OR(IF(VLOOKUP($A5,'DID-list'!$A$8:$L$208,12)&lt;&gt;"NA",$F5,0)))</f>
        <v>#DIV/0!</v>
      </c>
      <c r="I5" s="23" t="e">
        <f aca="true" t="shared" si="1" ref="I5:I19">$F5*$D5*1000/$C5</f>
        <v>#DIV/0!</v>
      </c>
      <c r="J5" s="186" t="s">
        <v>243</v>
      </c>
      <c r="K5" s="181"/>
      <c r="L5" s="177"/>
      <c r="M5" s="177"/>
    </row>
    <row r="6" spans="1:13" ht="12.75">
      <c r="A6" s="166">
        <v>999</v>
      </c>
      <c r="B6" s="8" t="str">
        <f>VLOOKUP($A6,'DID-list'!$A$8:$L$208,2)</f>
        <v>Type DID-listenumber *</v>
      </c>
      <c r="C6" s="185">
        <f>VLOOKUP($A6,'DID-list'!$A$8:$L$208,9)</f>
        <v>1E-16</v>
      </c>
      <c r="D6" s="9">
        <f>VLOOKUP($A6,'DID-list'!$A$8:$L$208,10)</f>
        <v>0</v>
      </c>
      <c r="E6" s="169"/>
      <c r="F6" s="10" t="e">
        <f t="shared" si="0"/>
        <v>#DIV/0!</v>
      </c>
      <c r="G6" s="26" t="e">
        <f>IF(VLOOKUP($A6,'DID-list'!$A$8:$L$208,11)&lt;&gt;"R",$F6,0)*OR(IF(VLOOKUP($A6,'DID-list'!$A$8:$L$208,11)&lt;&gt;"NA",$F6,0))</f>
        <v>#DIV/0!</v>
      </c>
      <c r="H6" s="174" t="e">
        <f>IF($J6="Laveste LC50/EC50 &gt; 100",0,IF(VLOOKUP($A6,'DID-list'!$A$8:$L$208,12)&lt;&gt;"Y",$F6,0)*OR(IF(VLOOKUP($A6,'DID-list'!$A$8:$L$208,12)&lt;&gt;"NA",$F6,0)))</f>
        <v>#DIV/0!</v>
      </c>
      <c r="I6" s="23" t="e">
        <f t="shared" si="1"/>
        <v>#DIV/0!</v>
      </c>
      <c r="J6" s="187" t="s">
        <v>243</v>
      </c>
      <c r="K6" s="181"/>
      <c r="L6" s="177"/>
      <c r="M6" s="177"/>
    </row>
    <row r="7" spans="1:13" ht="12.75">
      <c r="A7" s="166">
        <v>999</v>
      </c>
      <c r="B7" s="8" t="str">
        <f>VLOOKUP($A7,'DID-list'!$A$8:$L$208,2)</f>
        <v>Type DID-listenumber *</v>
      </c>
      <c r="C7" s="185">
        <f>VLOOKUP($A7,'DID-list'!$A$8:$L$208,9)</f>
        <v>1E-16</v>
      </c>
      <c r="D7" s="9">
        <f>VLOOKUP($A7,'DID-list'!$A$8:$L$208,10)</f>
        <v>0</v>
      </c>
      <c r="E7" s="169"/>
      <c r="F7" s="10" t="e">
        <f t="shared" si="0"/>
        <v>#DIV/0!</v>
      </c>
      <c r="G7" s="26" t="e">
        <f>IF(VLOOKUP($A7,'DID-list'!$A$8:$L$208,11)&lt;&gt;"R",$F7,0)*OR(IF(VLOOKUP($A7,'DID-list'!$A$8:$L$208,11)&lt;&gt;"NA",$F7,0))</f>
        <v>#DIV/0!</v>
      </c>
      <c r="H7" s="174" t="e">
        <f>IF($J7="Laveste LC50/EC50 &gt; 100",0,IF(VLOOKUP($A7,'DID-list'!$A$8:$L$208,12)&lt;&gt;"Y",$F7,0)*OR(IF(VLOOKUP($A7,'DID-list'!$A$8:$L$208,12)&lt;&gt;"NA",$F7,0)))</f>
        <v>#DIV/0!</v>
      </c>
      <c r="I7" s="23" t="e">
        <f t="shared" si="1"/>
        <v>#DIV/0!</v>
      </c>
      <c r="J7" s="187" t="s">
        <v>243</v>
      </c>
      <c r="K7" s="181"/>
      <c r="L7" s="177"/>
      <c r="M7" s="177"/>
    </row>
    <row r="8" spans="1:13" ht="12.75">
      <c r="A8" s="166">
        <v>999</v>
      </c>
      <c r="B8" s="8" t="str">
        <f>VLOOKUP($A8,'DID-list'!$A$8:$L$208,2)</f>
        <v>Type DID-listenumber *</v>
      </c>
      <c r="C8" s="185">
        <f>VLOOKUP($A8,'DID-list'!$A$8:$L$208,9)</f>
        <v>1E-16</v>
      </c>
      <c r="D8" s="9">
        <f>VLOOKUP($A8,'DID-list'!$A$8:$L$208,10)</f>
        <v>0</v>
      </c>
      <c r="E8" s="169"/>
      <c r="F8" s="10" t="e">
        <f t="shared" si="0"/>
        <v>#DIV/0!</v>
      </c>
      <c r="G8" s="26" t="e">
        <f>IF(VLOOKUP($A8,'DID-list'!$A$8:$L$208,11)&lt;&gt;"R",$F8,0)*OR(IF(VLOOKUP($A8,'DID-list'!$A$8:$L$208,11)&lt;&gt;"NA",$F8,0))</f>
        <v>#DIV/0!</v>
      </c>
      <c r="H8" s="174" t="e">
        <f>IF($J8="Laveste LC50/EC50 &gt; 100",0,IF(VLOOKUP($A8,'DID-list'!$A$8:$L$208,12)&lt;&gt;"Y",$F8,0)*OR(IF(VLOOKUP($A8,'DID-list'!$A$8:$L$208,12)&lt;&gt;"NA",$F8,0)))</f>
        <v>#DIV/0!</v>
      </c>
      <c r="I8" s="23" t="e">
        <f t="shared" si="1"/>
        <v>#DIV/0!</v>
      </c>
      <c r="J8" s="187" t="s">
        <v>243</v>
      </c>
      <c r="K8" s="181"/>
      <c r="L8" s="177"/>
      <c r="M8" s="177"/>
    </row>
    <row r="9" spans="1:13" ht="12.75">
      <c r="A9" s="166">
        <v>999</v>
      </c>
      <c r="B9" s="8" t="str">
        <f>VLOOKUP($A9,'DID-list'!$A$8:$L$208,2)</f>
        <v>Type DID-listenumber *</v>
      </c>
      <c r="C9" s="185">
        <f>VLOOKUP($A9,'DID-list'!$A$8:$L$208,9)</f>
        <v>1E-16</v>
      </c>
      <c r="D9" s="9">
        <f>VLOOKUP($A9,'DID-list'!$A$8:$L$208,10)</f>
        <v>0</v>
      </c>
      <c r="E9" s="169"/>
      <c r="F9" s="10" t="e">
        <f t="shared" si="0"/>
        <v>#DIV/0!</v>
      </c>
      <c r="G9" s="26" t="e">
        <f>IF(VLOOKUP($A9,'DID-list'!$A$8:$L$208,11)&lt;&gt;"R",$F9,0)*OR(IF(VLOOKUP($A9,'DID-list'!$A$8:$L$208,11)&lt;&gt;"NA",$F9,0))</f>
        <v>#DIV/0!</v>
      </c>
      <c r="H9" s="174" t="e">
        <f>IF($J9="Laveste LC50/EC50 &gt; 100",0,IF(VLOOKUP($A9,'DID-list'!$A$8:$L$208,12)&lt;&gt;"Y",$F9,0)*OR(IF(VLOOKUP($A9,'DID-list'!$A$8:$L$208,12)&lt;&gt;"NA",$F9,0)))</f>
        <v>#DIV/0!</v>
      </c>
      <c r="I9" s="23" t="e">
        <f t="shared" si="1"/>
        <v>#DIV/0!</v>
      </c>
      <c r="J9" s="187" t="s">
        <v>243</v>
      </c>
      <c r="K9" s="181"/>
      <c r="L9" s="177"/>
      <c r="M9" s="177"/>
    </row>
    <row r="10" spans="1:13" ht="12.75">
      <c r="A10" s="166">
        <v>999</v>
      </c>
      <c r="B10" s="8" t="str">
        <f>VLOOKUP($A10,'DID-list'!$A$8:$L$208,2)</f>
        <v>Type DID-listenumber *</v>
      </c>
      <c r="C10" s="185">
        <f>VLOOKUP($A10,'DID-list'!$A$8:$L$208,9)</f>
        <v>1E-16</v>
      </c>
      <c r="D10" s="9">
        <f>VLOOKUP($A10,'DID-list'!$A$8:$L$208,10)</f>
        <v>0</v>
      </c>
      <c r="E10" s="169"/>
      <c r="F10" s="10" t="e">
        <f t="shared" si="0"/>
        <v>#DIV/0!</v>
      </c>
      <c r="G10" s="26" t="e">
        <f>IF(VLOOKUP($A10,'DID-list'!$A$8:$L$208,11)&lt;&gt;"R",$F10,0)*OR(IF(VLOOKUP($A10,'DID-list'!$A$8:$L$208,11)&lt;&gt;"NA",$F10,0))</f>
        <v>#DIV/0!</v>
      </c>
      <c r="H10" s="174" t="e">
        <f>IF($J10="Laveste LC50/EC50 &gt; 100",0,IF(VLOOKUP($A10,'DID-list'!$A$8:$L$208,12)&lt;&gt;"Y",$F10,0)*OR(IF(VLOOKUP($A10,'DID-list'!$A$8:$L$208,12)&lt;&gt;"NA",$F10,0)))</f>
        <v>#DIV/0!</v>
      </c>
      <c r="I10" s="23" t="e">
        <f t="shared" si="1"/>
        <v>#DIV/0!</v>
      </c>
      <c r="J10" s="187" t="s">
        <v>243</v>
      </c>
      <c r="K10" s="181"/>
      <c r="L10" s="177"/>
      <c r="M10" s="177"/>
    </row>
    <row r="11" spans="1:13" ht="12.75">
      <c r="A11" s="166">
        <v>999</v>
      </c>
      <c r="B11" s="8" t="str">
        <f>VLOOKUP($A11,'DID-list'!$A$8:$L$208,2)</f>
        <v>Type DID-listenumber *</v>
      </c>
      <c r="C11" s="185">
        <f>VLOOKUP($A11,'DID-list'!$A$8:$L$208,9)</f>
        <v>1E-16</v>
      </c>
      <c r="D11" s="9">
        <f>VLOOKUP($A11,'DID-list'!$A$8:$L$208,10)</f>
        <v>0</v>
      </c>
      <c r="E11" s="169"/>
      <c r="F11" s="10" t="e">
        <f t="shared" si="0"/>
        <v>#DIV/0!</v>
      </c>
      <c r="G11" s="26" t="e">
        <f>IF(VLOOKUP($A11,'DID-list'!$A$8:$L$208,11)&lt;&gt;"R",$F11,0)*OR(IF(VLOOKUP($A11,'DID-list'!$A$8:$L$208,11)&lt;&gt;"NA",$F11,0))</f>
        <v>#DIV/0!</v>
      </c>
      <c r="H11" s="174" t="e">
        <f>IF($J11="Laveste LC50/EC50 &gt; 100",0,IF(VLOOKUP($A11,'DID-list'!$A$8:$L$208,12)&lt;&gt;"Y",$F11,0)*OR(IF(VLOOKUP($A11,'DID-list'!$A$8:$L$208,12)&lt;&gt;"NA",$F11,0)))</f>
        <v>#DIV/0!</v>
      </c>
      <c r="I11" s="23" t="e">
        <f t="shared" si="1"/>
        <v>#DIV/0!</v>
      </c>
      <c r="J11" s="187" t="s">
        <v>243</v>
      </c>
      <c r="K11" s="181"/>
      <c r="L11" s="177"/>
      <c r="M11" s="177"/>
    </row>
    <row r="12" spans="1:13" ht="12.75">
      <c r="A12" s="166">
        <v>999</v>
      </c>
      <c r="B12" s="8" t="str">
        <f>VLOOKUP($A12,'DID-list'!$A$8:$L$208,2)</f>
        <v>Type DID-listenumber *</v>
      </c>
      <c r="C12" s="185">
        <f>VLOOKUP($A12,'DID-list'!$A$8:$L$208,9)</f>
        <v>1E-16</v>
      </c>
      <c r="D12" s="9">
        <f>VLOOKUP($A12,'DID-list'!$A$8:$L$208,10)</f>
        <v>0</v>
      </c>
      <c r="E12" s="169"/>
      <c r="F12" s="10" t="e">
        <f t="shared" si="0"/>
        <v>#DIV/0!</v>
      </c>
      <c r="G12" s="26" t="e">
        <f>IF(VLOOKUP($A12,'DID-list'!$A$8:$L$208,11)&lt;&gt;"R",$F12,0)*OR(IF(VLOOKUP($A12,'DID-list'!$A$8:$L$208,11)&lt;&gt;"NA",$F12,0))</f>
        <v>#DIV/0!</v>
      </c>
      <c r="H12" s="174" t="e">
        <f>IF($J12="Laveste LC50/EC50 &gt; 100",0,IF(VLOOKUP($A12,'DID-list'!$A$8:$L$208,12)&lt;&gt;"Y",$F12,0)*OR(IF(VLOOKUP($A12,'DID-list'!$A$8:$L$208,12)&lt;&gt;"NA",$F12,0)))</f>
        <v>#DIV/0!</v>
      </c>
      <c r="I12" s="23" t="e">
        <f t="shared" si="1"/>
        <v>#DIV/0!</v>
      </c>
      <c r="J12" s="187" t="s">
        <v>243</v>
      </c>
      <c r="K12" s="177"/>
      <c r="L12" s="177"/>
      <c r="M12" s="177"/>
    </row>
    <row r="13" spans="1:13" ht="12.75">
      <c r="A13" s="166">
        <v>999</v>
      </c>
      <c r="B13" s="8" t="str">
        <f>VLOOKUP($A13,'DID-list'!$A$8:$L$208,2)</f>
        <v>Type DID-listenumber *</v>
      </c>
      <c r="C13" s="185">
        <f>VLOOKUP($A13,'DID-list'!$A$8:$L$208,9)</f>
        <v>1E-16</v>
      </c>
      <c r="D13" s="9">
        <f>VLOOKUP($A13,'DID-list'!$A$8:$L$208,10)</f>
        <v>0</v>
      </c>
      <c r="E13" s="169"/>
      <c r="F13" s="10" t="e">
        <f t="shared" si="0"/>
        <v>#DIV/0!</v>
      </c>
      <c r="G13" s="26" t="e">
        <f>IF(VLOOKUP($A13,'DID-list'!$A$8:$L$208,11)&lt;&gt;"R",$F13,0)*OR(IF(VLOOKUP($A13,'DID-list'!$A$8:$L$208,11)&lt;&gt;"NA",$F13,0))</f>
        <v>#DIV/0!</v>
      </c>
      <c r="H13" s="174" t="e">
        <f>IF($J13="Laveste LC50/EC50 &gt; 100",0,IF(VLOOKUP($A13,'DID-list'!$A$8:$L$208,12)&lt;&gt;"Y",$F13,0)*OR(IF(VLOOKUP($A13,'DID-list'!$A$8:$L$208,12)&lt;&gt;"NA",$F13,0)))</f>
        <v>#DIV/0!</v>
      </c>
      <c r="I13" s="23" t="e">
        <f t="shared" si="1"/>
        <v>#DIV/0!</v>
      </c>
      <c r="J13" s="187" t="s">
        <v>243</v>
      </c>
      <c r="K13" s="177"/>
      <c r="L13" s="177"/>
      <c r="M13" s="177"/>
    </row>
    <row r="14" spans="1:13" ht="12.75">
      <c r="A14" s="166">
        <v>999</v>
      </c>
      <c r="B14" s="8" t="str">
        <f>VLOOKUP($A14,'DID-list'!$A$8:$L$208,2)</f>
        <v>Type DID-listenumber *</v>
      </c>
      <c r="C14" s="185">
        <f>VLOOKUP($A14,'DID-list'!$A$8:$L$208,9)</f>
        <v>1E-16</v>
      </c>
      <c r="D14" s="9">
        <f>VLOOKUP($A14,'DID-list'!$A$8:$L$208,10)</f>
        <v>0</v>
      </c>
      <c r="E14" s="169"/>
      <c r="F14" s="10" t="e">
        <f t="shared" si="0"/>
        <v>#DIV/0!</v>
      </c>
      <c r="G14" s="26" t="e">
        <f>IF(VLOOKUP($A14,'DID-list'!$A$8:$L$208,11)&lt;&gt;"R",$F14,0)*OR(IF(VLOOKUP($A14,'DID-list'!$A$8:$L$208,11)&lt;&gt;"NA",$F14,0))</f>
        <v>#DIV/0!</v>
      </c>
      <c r="H14" s="174" t="e">
        <f>IF($J14="Laveste LC50/EC50 &gt; 100",0,IF(VLOOKUP($A14,'DID-list'!$A$8:$L$208,12)&lt;&gt;"Y",$F14,0)*OR(IF(VLOOKUP($A14,'DID-list'!$A$8:$L$208,12)&lt;&gt;"NA",$F14,0)))</f>
        <v>#DIV/0!</v>
      </c>
      <c r="I14" s="23" t="e">
        <f t="shared" si="1"/>
        <v>#DIV/0!</v>
      </c>
      <c r="J14" s="187" t="s">
        <v>243</v>
      </c>
      <c r="K14" s="177"/>
      <c r="L14" s="177"/>
      <c r="M14" s="177"/>
    </row>
    <row r="15" spans="1:13" ht="12.75">
      <c r="A15" s="166">
        <v>999</v>
      </c>
      <c r="B15" s="8" t="str">
        <f>VLOOKUP($A15,'DID-list'!$A$8:$L$208,2)</f>
        <v>Type DID-listenumber *</v>
      </c>
      <c r="C15" s="185">
        <f>VLOOKUP($A15,'DID-list'!$A$8:$L$208,9)</f>
        <v>1E-16</v>
      </c>
      <c r="D15" s="9">
        <f>VLOOKUP($A15,'DID-list'!$A$8:$L$208,10)</f>
        <v>0</v>
      </c>
      <c r="E15" s="169"/>
      <c r="F15" s="10" t="e">
        <f t="shared" si="0"/>
        <v>#DIV/0!</v>
      </c>
      <c r="G15" s="26" t="e">
        <f>IF(VLOOKUP($A15,'DID-list'!$A$8:$L$208,11)&lt;&gt;"R",$F15,0)*OR(IF(VLOOKUP($A15,'DID-list'!$A$8:$L$208,11)&lt;&gt;"NA",$F15,0))</f>
        <v>#DIV/0!</v>
      </c>
      <c r="H15" s="174" t="e">
        <f>IF($J15="Laveste LC50/EC50 &gt; 100",0,IF(VLOOKUP($A15,'DID-list'!$A$8:$L$208,12)&lt;&gt;"Y",$F15,0)*OR(IF(VLOOKUP($A15,'DID-list'!$A$8:$L$208,12)&lt;&gt;"NA",$F15,0)))</f>
        <v>#DIV/0!</v>
      </c>
      <c r="I15" s="23" t="e">
        <f t="shared" si="1"/>
        <v>#DIV/0!</v>
      </c>
      <c r="J15" s="187" t="s">
        <v>243</v>
      </c>
      <c r="K15" s="177"/>
      <c r="L15" s="177"/>
      <c r="M15" s="177"/>
    </row>
    <row r="16" spans="1:13" ht="12.75">
      <c r="A16" s="166">
        <v>999</v>
      </c>
      <c r="B16" s="8" t="str">
        <f>VLOOKUP($A16,'DID-list'!$A$8:$L$208,2)</f>
        <v>Type DID-listenumber *</v>
      </c>
      <c r="C16" s="185">
        <f>VLOOKUP($A16,'DID-list'!$A$8:$L$208,9)</f>
        <v>1E-16</v>
      </c>
      <c r="D16" s="9">
        <f>VLOOKUP($A16,'DID-list'!$A$8:$L$208,10)</f>
        <v>0</v>
      </c>
      <c r="E16" s="169"/>
      <c r="F16" s="10" t="e">
        <f t="shared" si="0"/>
        <v>#DIV/0!</v>
      </c>
      <c r="G16" s="26" t="e">
        <f>IF(VLOOKUP($A16,'DID-list'!$A$8:$L$208,11)&lt;&gt;"R",$F16,0)*OR(IF(VLOOKUP($A16,'DID-list'!$A$8:$L$208,11)&lt;&gt;"NA",$F16,0))</f>
        <v>#DIV/0!</v>
      </c>
      <c r="H16" s="174" t="e">
        <f>IF($J16="Laveste LC50/EC50 &gt; 100",0,IF(VLOOKUP($A16,'DID-list'!$A$8:$L$208,12)&lt;&gt;"Y",$F16,0)*OR(IF(VLOOKUP($A16,'DID-list'!$A$8:$L$208,12)&lt;&gt;"NA",$F16,0)))</f>
        <v>#DIV/0!</v>
      </c>
      <c r="I16" s="23" t="e">
        <f t="shared" si="1"/>
        <v>#DIV/0!</v>
      </c>
      <c r="J16" s="187" t="s">
        <v>243</v>
      </c>
      <c r="K16" s="177"/>
      <c r="L16" s="177"/>
      <c r="M16" s="177"/>
    </row>
    <row r="17" spans="1:13" ht="12.75">
      <c r="A17" s="166">
        <v>999</v>
      </c>
      <c r="B17" s="8" t="str">
        <f>VLOOKUP($A17,'DID-list'!$A$8:$L$208,2)</f>
        <v>Type DID-listenumber *</v>
      </c>
      <c r="C17" s="185">
        <f>VLOOKUP($A17,'DID-list'!$A$8:$L$208,9)</f>
        <v>1E-16</v>
      </c>
      <c r="D17" s="9">
        <f>VLOOKUP($A17,'DID-list'!$A$8:$L$208,10)</f>
        <v>0</v>
      </c>
      <c r="E17" s="169"/>
      <c r="F17" s="10" t="e">
        <f t="shared" si="0"/>
        <v>#DIV/0!</v>
      </c>
      <c r="G17" s="26" t="e">
        <f>IF(VLOOKUP($A17,'DID-list'!$A$8:$L$208,11)&lt;&gt;"R",$F17,0)*OR(IF(VLOOKUP($A17,'DID-list'!$A$8:$L$208,11)&lt;&gt;"NA",$F17,0))</f>
        <v>#DIV/0!</v>
      </c>
      <c r="H17" s="174" t="e">
        <f>IF($J17="Laveste LC50/EC50 &gt; 100",0,IF(VLOOKUP($A17,'DID-list'!$A$8:$L$208,12)&lt;&gt;"Y",$F17,0)*OR(IF(VLOOKUP($A17,'DID-list'!$A$8:$L$208,12)&lt;&gt;"NA",$F17,0)))</f>
        <v>#DIV/0!</v>
      </c>
      <c r="I17" s="23" t="e">
        <f t="shared" si="1"/>
        <v>#DIV/0!</v>
      </c>
      <c r="J17" s="187" t="s">
        <v>243</v>
      </c>
      <c r="K17" s="177"/>
      <c r="L17" s="177"/>
      <c r="M17" s="177"/>
    </row>
    <row r="18" spans="1:13" ht="12.75">
      <c r="A18" s="166">
        <v>999</v>
      </c>
      <c r="B18" s="8" t="str">
        <f>VLOOKUP($A18,'DID-list'!$A$8:$L$208,2)</f>
        <v>Type DID-listenumber *</v>
      </c>
      <c r="C18" s="185">
        <f>VLOOKUP($A18,'DID-list'!$A$8:$L$208,9)</f>
        <v>1E-16</v>
      </c>
      <c r="D18" s="9">
        <f>VLOOKUP($A18,'DID-list'!$A$8:$L$208,10)</f>
        <v>0</v>
      </c>
      <c r="E18" s="169"/>
      <c r="F18" s="10" t="e">
        <f t="shared" si="0"/>
        <v>#DIV/0!</v>
      </c>
      <c r="G18" s="26" t="e">
        <f>IF(VLOOKUP($A18,'DID-list'!$A$8:$L$208,11)&lt;&gt;"R",$F18,0)*OR(IF(VLOOKUP($A18,'DID-list'!$A$8:$L$208,11)&lt;&gt;"NA",$F18,0))</f>
        <v>#DIV/0!</v>
      </c>
      <c r="H18" s="174" t="e">
        <f>IF($J18="Laveste LC50/EC50 &gt; 100",0,IF(VLOOKUP($A18,'DID-list'!$A$8:$L$208,12)&lt;&gt;"Y",$F18,0)*OR(IF(VLOOKUP($A18,'DID-list'!$A$8:$L$208,12)&lt;&gt;"NA",$F18,0)))</f>
        <v>#DIV/0!</v>
      </c>
      <c r="I18" s="23" t="e">
        <f t="shared" si="1"/>
        <v>#DIV/0!</v>
      </c>
      <c r="J18" s="187" t="s">
        <v>243</v>
      </c>
      <c r="K18" s="177"/>
      <c r="L18" s="177"/>
      <c r="M18" s="177"/>
    </row>
    <row r="19" spans="1:13" ht="12.75">
      <c r="A19" s="167">
        <v>999</v>
      </c>
      <c r="B19" s="8" t="str">
        <f>VLOOKUP($A19,'DID-list'!$A$8:$L$208,2)</f>
        <v>Type DID-listenumber *</v>
      </c>
      <c r="C19" s="185">
        <f>VLOOKUP($A19,'DID-list'!$A$8:$L$208,9)</f>
        <v>1E-16</v>
      </c>
      <c r="D19" s="9">
        <f>VLOOKUP($A19,'DID-list'!$A$8:$L$208,10)</f>
        <v>0</v>
      </c>
      <c r="E19" s="170"/>
      <c r="F19" s="10" t="e">
        <f t="shared" si="0"/>
        <v>#DIV/0!</v>
      </c>
      <c r="G19" s="26" t="e">
        <f>IF(VLOOKUP($A19,'DID-list'!$A$8:$L$208,11)&lt;&gt;"R",$F19,0)*OR(IF(VLOOKUP($A19,'DID-list'!$A$8:$L$208,11)&lt;&gt;"NA",$F19,0))</f>
        <v>#DIV/0!</v>
      </c>
      <c r="H19" s="174" t="e">
        <f>IF($J19="Laveste LC50/EC50 &gt; 100",0,IF(VLOOKUP($A19,'DID-list'!$A$8:$L$208,12)&lt;&gt;"Y",$F19,0)*OR(IF(VLOOKUP($A19,'DID-list'!$A$8:$L$208,12)&lt;&gt;"NA",$F19,0)))</f>
        <v>#DIV/0!</v>
      </c>
      <c r="I19" s="23" t="e">
        <f t="shared" si="1"/>
        <v>#DIV/0!</v>
      </c>
      <c r="J19" s="188" t="s">
        <v>243</v>
      </c>
      <c r="K19" s="177"/>
      <c r="L19" s="177"/>
      <c r="M19" s="177"/>
    </row>
    <row r="20" spans="1:13" ht="12.75">
      <c r="A20" s="2"/>
      <c r="B20" s="8" t="s">
        <v>93</v>
      </c>
      <c r="C20" s="9"/>
      <c r="D20" s="9"/>
      <c r="E20" s="171"/>
      <c r="F20" s="10"/>
      <c r="G20" s="10"/>
      <c r="H20" s="10"/>
      <c r="I20" s="24"/>
      <c r="J20" s="4"/>
      <c r="L20" s="19"/>
      <c r="M20" s="19"/>
    </row>
    <row r="21" spans="1:13" ht="12.75">
      <c r="A21" s="2"/>
      <c r="B21" s="12" t="s">
        <v>85</v>
      </c>
      <c r="C21" s="12"/>
      <c r="D21" s="12"/>
      <c r="E21" s="20">
        <f>SUM(E5:E20)</f>
        <v>0</v>
      </c>
      <c r="F21" s="20" t="e">
        <f>SUM(F5:F19)</f>
        <v>#DIV/0!</v>
      </c>
      <c r="G21" s="20" t="e">
        <f>SUM(G5:G19)</f>
        <v>#DIV/0!</v>
      </c>
      <c r="H21" s="20" t="e">
        <f>SUM(H5:H19)</f>
        <v>#DIV/0!</v>
      </c>
      <c r="I21" s="25" t="e">
        <f>SUM(I5:I19)</f>
        <v>#DIV/0!</v>
      </c>
      <c r="J21" s="178"/>
      <c r="K21" s="177"/>
      <c r="L21" s="177"/>
      <c r="M21" s="177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L22" s="15"/>
      <c r="M22" s="15"/>
    </row>
    <row r="23" spans="1:15" ht="12.75">
      <c r="A23" s="2"/>
      <c r="B23" s="22"/>
      <c r="C23" s="14"/>
      <c r="D23" s="4"/>
      <c r="E23" s="2"/>
      <c r="F23" s="4"/>
      <c r="G23" s="4"/>
      <c r="H23" s="4"/>
      <c r="I23" s="2"/>
      <c r="J23" s="2"/>
      <c r="L23" s="15"/>
      <c r="M23" s="15"/>
      <c r="N23" s="15"/>
      <c r="O23" s="15"/>
    </row>
    <row r="24" spans="1:15" ht="12.75">
      <c r="A24" s="2"/>
      <c r="B24" s="13" t="s">
        <v>49</v>
      </c>
      <c r="C24" s="14" t="e">
        <f>I21</f>
        <v>#DIV/0!</v>
      </c>
      <c r="D24" s="4" t="e">
        <f>IF(I21&lt;=3500,"OK","KRAV ER IKKE OPFYLDT!")</f>
        <v>#DIV/0!</v>
      </c>
      <c r="E24" s="2"/>
      <c r="F24" s="4"/>
      <c r="G24" s="4"/>
      <c r="H24" s="4"/>
      <c r="I24" s="2"/>
      <c r="J24" s="2"/>
      <c r="L24" s="15"/>
      <c r="M24" s="15"/>
      <c r="N24" s="15"/>
      <c r="O24" s="15"/>
    </row>
    <row r="25" spans="1:15" ht="12.75">
      <c r="A25" s="2"/>
      <c r="B25" s="13" t="s">
        <v>236</v>
      </c>
      <c r="C25" s="184" t="e">
        <f>G21*1000</f>
        <v>#DIV/0!</v>
      </c>
      <c r="D25" s="4" t="e">
        <f>IF(C25&lt;=15,"OK","KRAV ER IKKE OPFYLDT!")</f>
        <v>#DIV/0!</v>
      </c>
      <c r="E25" s="2"/>
      <c r="F25" s="4"/>
      <c r="G25" s="4"/>
      <c r="H25" s="4"/>
      <c r="I25" s="2"/>
      <c r="J25" s="2"/>
      <c r="L25" s="15"/>
      <c r="M25" s="15"/>
      <c r="N25" s="15"/>
      <c r="O25" s="15"/>
    </row>
    <row r="26" spans="1:15" ht="12.75">
      <c r="A26" s="2"/>
      <c r="B26" s="13" t="s">
        <v>237</v>
      </c>
      <c r="C26" s="184" t="e">
        <f>H21*1000</f>
        <v>#DIV/0!</v>
      </c>
      <c r="D26" s="4" t="e">
        <f>IF(C26&lt;=15,"OK","KRAV ER IKKE OPFYLDT!")</f>
        <v>#DIV/0!</v>
      </c>
      <c r="E26" s="2"/>
      <c r="F26" s="2"/>
      <c r="G26" s="2"/>
      <c r="H26" s="2"/>
      <c r="I26" s="2"/>
      <c r="J26" s="2"/>
      <c r="L26" s="15"/>
      <c r="M26" s="15"/>
      <c r="N26" s="15"/>
      <c r="O26" s="15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L27" s="15"/>
      <c r="M27" s="15"/>
      <c r="N27" s="15"/>
      <c r="O27" s="15"/>
    </row>
    <row r="28" spans="1:15" ht="12.75">
      <c r="A28" s="2"/>
      <c r="B28" s="2" t="s">
        <v>266</v>
      </c>
      <c r="C28" s="2"/>
      <c r="D28" s="2"/>
      <c r="E28" s="2"/>
      <c r="F28" s="2"/>
      <c r="G28" s="2"/>
      <c r="H28" s="2"/>
      <c r="I28" s="2"/>
      <c r="J28" s="2"/>
      <c r="L28" s="15"/>
      <c r="M28" s="15"/>
      <c r="N28" s="15"/>
      <c r="O28" s="15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L29" s="15"/>
      <c r="M29" s="15"/>
      <c r="N29" s="15"/>
      <c r="O29" s="15"/>
    </row>
    <row r="30" spans="1:15" ht="14.25">
      <c r="A30" s="2"/>
      <c r="B30" s="162" t="s">
        <v>240</v>
      </c>
      <c r="C30" s="2"/>
      <c r="D30" s="2"/>
      <c r="E30" s="2"/>
      <c r="F30" s="2"/>
      <c r="G30" s="2"/>
      <c r="H30" s="2"/>
      <c r="I30" s="2"/>
      <c r="J30" s="2"/>
      <c r="L30" s="15"/>
      <c r="M30" s="15"/>
      <c r="N30" s="15"/>
      <c r="O30" s="15"/>
    </row>
    <row r="31" spans="1:15" ht="12.75">
      <c r="A31" s="2"/>
      <c r="B31" s="215" t="s">
        <v>9</v>
      </c>
      <c r="C31" s="215"/>
      <c r="D31" s="215"/>
      <c r="E31" s="215"/>
      <c r="F31" s="215"/>
      <c r="G31" s="215"/>
      <c r="H31" s="215"/>
      <c r="I31" s="215"/>
      <c r="J31" s="215"/>
      <c r="K31" s="182"/>
      <c r="L31" s="15"/>
      <c r="M31" s="15"/>
      <c r="N31" s="15"/>
      <c r="O31" s="15"/>
    </row>
    <row r="32" spans="1:15" ht="12.75">
      <c r="A32" s="2"/>
      <c r="B32" s="215"/>
      <c r="C32" s="215"/>
      <c r="D32" s="215"/>
      <c r="E32" s="215"/>
      <c r="F32" s="215"/>
      <c r="G32" s="215"/>
      <c r="H32" s="215"/>
      <c r="I32" s="215"/>
      <c r="J32" s="215"/>
      <c r="K32" s="182"/>
      <c r="L32" s="15"/>
      <c r="M32" s="15"/>
      <c r="N32" s="15"/>
      <c r="O32" s="15"/>
    </row>
    <row r="33" spans="1:13" ht="12.75">
      <c r="A33" s="2"/>
      <c r="B33" s="215"/>
      <c r="C33" s="215"/>
      <c r="D33" s="215"/>
      <c r="E33" s="215"/>
      <c r="F33" s="215"/>
      <c r="G33" s="215"/>
      <c r="H33" s="215"/>
      <c r="I33" s="215"/>
      <c r="J33" s="215"/>
      <c r="K33" s="182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L36" s="15"/>
      <c r="M36" s="15"/>
    </row>
    <row r="100" ht="12.75">
      <c r="A100" t="s">
        <v>243</v>
      </c>
    </row>
    <row r="101" ht="12.75">
      <c r="A101" t="s">
        <v>244</v>
      </c>
    </row>
  </sheetData>
  <sheetProtection/>
  <mergeCells count="1">
    <mergeCell ref="B31:J33"/>
  </mergeCells>
  <dataValidations count="1">
    <dataValidation type="list" showInputMessage="1" showErrorMessage="1" sqref="J5:J19">
      <formula1>$A$100:$A$101</formula1>
    </dataValidation>
  </dataValidations>
  <printOptions/>
  <pageMargins left="0.75" right="0.75" top="1" bottom="1" header="0" footer="0"/>
  <pageSetup horizontalDpi="600" verticalDpi="600" orientation="landscape" paperSize="9"/>
  <headerFooter alignWithMargins="0">
    <oddHeader>&amp;LVersion 1&amp;C&amp;A&amp;REU Shampoo &amp; Sæbe 2007
Udskriftsdato: &amp;D
</oddHeader>
    <oddFooter>&amp;L2007-11-02&amp;CSide &amp;P&amp;RUdfærdiget af TTA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102" sqref="A102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9.421875" style="0" customWidth="1"/>
    <col min="4" max="5" width="7.8515625" style="0" customWidth="1"/>
    <col min="6" max="6" width="8.8515625" style="0" customWidth="1"/>
    <col min="7" max="8" width="12.140625" style="0" customWidth="1"/>
    <col min="9" max="9" width="14.28125" style="0" customWidth="1"/>
    <col min="10" max="10" width="23.28125" style="0" customWidth="1"/>
    <col min="11" max="11" width="15.140625" style="19" customWidth="1"/>
    <col min="12" max="16384" width="8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79"/>
      <c r="L1" s="175"/>
      <c r="M1" s="175"/>
      <c r="N1" s="21"/>
      <c r="O1" s="21"/>
    </row>
    <row r="2" spans="1:15" ht="12.75">
      <c r="A2" s="2"/>
      <c r="B2" s="3" t="s">
        <v>43</v>
      </c>
      <c r="C2" s="172"/>
      <c r="D2" s="2"/>
      <c r="E2" s="2"/>
      <c r="F2" s="2"/>
      <c r="G2" s="2"/>
      <c r="H2" s="2"/>
      <c r="I2" s="2"/>
      <c r="J2" s="2"/>
      <c r="L2" s="15"/>
      <c r="M2" s="15"/>
      <c r="N2" s="15"/>
      <c r="O2" s="15"/>
    </row>
    <row r="3" spans="1:13" ht="12.75">
      <c r="A3" s="4"/>
      <c r="B3" s="3"/>
      <c r="C3" s="4"/>
      <c r="D3" s="4"/>
      <c r="E3" s="4"/>
      <c r="F3" s="4"/>
      <c r="G3" s="4"/>
      <c r="H3" s="4"/>
      <c r="I3" s="2"/>
      <c r="J3" s="2"/>
      <c r="L3" s="15"/>
      <c r="M3" s="15"/>
    </row>
    <row r="4" spans="1:13" ht="15.75">
      <c r="A4" s="2" t="s">
        <v>83</v>
      </c>
      <c r="B4" s="5" t="s">
        <v>44</v>
      </c>
      <c r="C4" s="6" t="s">
        <v>247</v>
      </c>
      <c r="D4" s="6" t="s">
        <v>86</v>
      </c>
      <c r="E4" s="6" t="s">
        <v>84</v>
      </c>
      <c r="F4" s="6" t="s">
        <v>46</v>
      </c>
      <c r="G4" s="6" t="s">
        <v>238</v>
      </c>
      <c r="H4" s="6" t="s">
        <v>239</v>
      </c>
      <c r="I4" s="6" t="s">
        <v>47</v>
      </c>
      <c r="J4" s="183" t="s">
        <v>48</v>
      </c>
      <c r="K4" s="180"/>
      <c r="L4" s="176"/>
      <c r="M4" s="176"/>
    </row>
    <row r="5" spans="1:13" ht="12.75">
      <c r="A5" s="165">
        <v>999</v>
      </c>
      <c r="B5" s="8" t="str">
        <f>VLOOKUP($A5,'DID-list'!$A$8:$L$208,2)</f>
        <v>Type DID-listenumber *</v>
      </c>
      <c r="C5" s="185">
        <f>VLOOKUP($A5,'DID-list'!$A$8:$L$208,9)</f>
        <v>1E-16</v>
      </c>
      <c r="D5" s="9">
        <f>VLOOKUP($A5,'DID-list'!$A$8:$L$208,10)</f>
        <v>0</v>
      </c>
      <c r="E5" s="168"/>
      <c r="F5" s="10" t="e">
        <f aca="true" t="shared" si="0" ref="F5:F19">E5/$C$2</f>
        <v>#DIV/0!</v>
      </c>
      <c r="G5" s="26" t="e">
        <f>IF(VLOOKUP($A5,'DID-list'!$A$8:$L$208,11)&lt;&gt;"R",$F5,0)*OR(IF(VLOOKUP($A5,'DID-list'!$A$8:$L$208,11)&lt;&gt;"NA",$F5,0))</f>
        <v>#DIV/0!</v>
      </c>
      <c r="H5" s="174" t="e">
        <f>IF($J5="Laveste LC50/EC50 &gt; 100",0,IF(VLOOKUP($A5,'DID-list'!$A$8:$L$208,12)&lt;&gt;"Y",$F5,0)*OR(IF(VLOOKUP($A5,'DID-list'!$A$8:$L$208,12)&lt;&gt;"NA",$F5,0)))</f>
        <v>#DIV/0!</v>
      </c>
      <c r="I5" s="23" t="e">
        <f aca="true" t="shared" si="1" ref="I5:I19">$F5*$D5*1000/$C5</f>
        <v>#DIV/0!</v>
      </c>
      <c r="J5" s="186" t="s">
        <v>243</v>
      </c>
      <c r="K5" s="181"/>
      <c r="L5" s="177"/>
      <c r="M5" s="177"/>
    </row>
    <row r="6" spans="1:13" ht="12.75">
      <c r="A6" s="166">
        <v>999</v>
      </c>
      <c r="B6" s="8" t="str">
        <f>VLOOKUP($A6,'DID-list'!$A$8:$L$208,2)</f>
        <v>Type DID-listenumber *</v>
      </c>
      <c r="C6" s="185">
        <f>VLOOKUP($A6,'DID-list'!$A$8:$L$208,9)</f>
        <v>1E-16</v>
      </c>
      <c r="D6" s="9">
        <f>VLOOKUP($A6,'DID-list'!$A$8:$L$208,10)</f>
        <v>0</v>
      </c>
      <c r="E6" s="169"/>
      <c r="F6" s="10" t="e">
        <f t="shared" si="0"/>
        <v>#DIV/0!</v>
      </c>
      <c r="G6" s="26" t="e">
        <f>IF(VLOOKUP($A6,'DID-list'!$A$8:$L$208,11)&lt;&gt;"R",$F6,0)*OR(IF(VLOOKUP($A6,'DID-list'!$A$8:$L$208,11)&lt;&gt;"NA",$F6,0))</f>
        <v>#DIV/0!</v>
      </c>
      <c r="H6" s="174" t="e">
        <f>IF($J6="Laveste LC50/EC50 &gt; 100",0,IF(VLOOKUP($A6,'DID-list'!$A$8:$L$208,12)&lt;&gt;"Y",$F6,0)*OR(IF(VLOOKUP($A6,'DID-list'!$A$8:$L$208,12)&lt;&gt;"NA",$F6,0)))</f>
        <v>#DIV/0!</v>
      </c>
      <c r="I6" s="23" t="e">
        <f t="shared" si="1"/>
        <v>#DIV/0!</v>
      </c>
      <c r="J6" s="187" t="s">
        <v>243</v>
      </c>
      <c r="K6" s="181"/>
      <c r="L6" s="177"/>
      <c r="M6" s="177"/>
    </row>
    <row r="7" spans="1:13" ht="12.75">
      <c r="A7" s="166">
        <v>999</v>
      </c>
      <c r="B7" s="8" t="str">
        <f>VLOOKUP($A7,'DID-list'!$A$8:$L$208,2)</f>
        <v>Type DID-listenumber *</v>
      </c>
      <c r="C7" s="185">
        <f>VLOOKUP($A7,'DID-list'!$A$8:$L$208,9)</f>
        <v>1E-16</v>
      </c>
      <c r="D7" s="9">
        <f>VLOOKUP($A7,'DID-list'!$A$8:$L$208,10)</f>
        <v>0</v>
      </c>
      <c r="E7" s="169"/>
      <c r="F7" s="10" t="e">
        <f t="shared" si="0"/>
        <v>#DIV/0!</v>
      </c>
      <c r="G7" s="26" t="e">
        <f>IF(VLOOKUP($A7,'DID-list'!$A$8:$L$208,11)&lt;&gt;"R",$F7,0)*OR(IF(VLOOKUP($A7,'DID-list'!$A$8:$L$208,11)&lt;&gt;"NA",$F7,0))</f>
        <v>#DIV/0!</v>
      </c>
      <c r="H7" s="174" t="e">
        <f>IF($J7="Laveste LC50/EC50 &gt; 100",0,IF(VLOOKUP($A7,'DID-list'!$A$8:$L$208,12)&lt;&gt;"Y",$F7,0)*OR(IF(VLOOKUP($A7,'DID-list'!$A$8:$L$208,12)&lt;&gt;"NA",$F7,0)))</f>
        <v>#DIV/0!</v>
      </c>
      <c r="I7" s="23" t="e">
        <f t="shared" si="1"/>
        <v>#DIV/0!</v>
      </c>
      <c r="J7" s="187" t="s">
        <v>243</v>
      </c>
      <c r="K7" s="181"/>
      <c r="L7" s="177"/>
      <c r="M7" s="177"/>
    </row>
    <row r="8" spans="1:13" ht="12.75">
      <c r="A8" s="166">
        <v>999</v>
      </c>
      <c r="B8" s="8" t="str">
        <f>VLOOKUP($A8,'DID-list'!$A$8:$L$208,2)</f>
        <v>Type DID-listenumber *</v>
      </c>
      <c r="C8" s="185">
        <f>VLOOKUP($A8,'DID-list'!$A$8:$L$208,9)</f>
        <v>1E-16</v>
      </c>
      <c r="D8" s="9">
        <f>VLOOKUP($A8,'DID-list'!$A$8:$L$208,10)</f>
        <v>0</v>
      </c>
      <c r="E8" s="169"/>
      <c r="F8" s="10" t="e">
        <f t="shared" si="0"/>
        <v>#DIV/0!</v>
      </c>
      <c r="G8" s="26" t="e">
        <f>IF(VLOOKUP($A8,'DID-list'!$A$8:$L$208,11)&lt;&gt;"R",$F8,0)*OR(IF(VLOOKUP($A8,'DID-list'!$A$8:$L$208,11)&lt;&gt;"NA",$F8,0))</f>
        <v>#DIV/0!</v>
      </c>
      <c r="H8" s="174" t="e">
        <f>IF($J8="Laveste LC50/EC50 &gt; 100",0,IF(VLOOKUP($A8,'DID-list'!$A$8:$L$208,12)&lt;&gt;"Y",$F8,0)*OR(IF(VLOOKUP($A8,'DID-list'!$A$8:$L$208,12)&lt;&gt;"NA",$F8,0)))</f>
        <v>#DIV/0!</v>
      </c>
      <c r="I8" s="23" t="e">
        <f t="shared" si="1"/>
        <v>#DIV/0!</v>
      </c>
      <c r="J8" s="187" t="s">
        <v>243</v>
      </c>
      <c r="K8" s="181"/>
      <c r="L8" s="177"/>
      <c r="M8" s="177"/>
    </row>
    <row r="9" spans="1:13" ht="12.75">
      <c r="A9" s="166">
        <v>999</v>
      </c>
      <c r="B9" s="8" t="str">
        <f>VLOOKUP($A9,'DID-list'!$A$8:$L$208,2)</f>
        <v>Type DID-listenumber *</v>
      </c>
      <c r="C9" s="185">
        <f>VLOOKUP($A9,'DID-list'!$A$8:$L$208,9)</f>
        <v>1E-16</v>
      </c>
      <c r="D9" s="9">
        <f>VLOOKUP($A9,'DID-list'!$A$8:$L$208,10)</f>
        <v>0</v>
      </c>
      <c r="E9" s="169"/>
      <c r="F9" s="10" t="e">
        <f t="shared" si="0"/>
        <v>#DIV/0!</v>
      </c>
      <c r="G9" s="26" t="e">
        <f>IF(VLOOKUP($A9,'DID-list'!$A$8:$L$208,11)&lt;&gt;"R",$F9,0)*OR(IF(VLOOKUP($A9,'DID-list'!$A$8:$L$208,11)&lt;&gt;"NA",$F9,0))</f>
        <v>#DIV/0!</v>
      </c>
      <c r="H9" s="174" t="e">
        <f>IF($J9="Laveste LC50/EC50 &gt; 100",0,IF(VLOOKUP($A9,'DID-list'!$A$8:$L$208,12)&lt;&gt;"Y",$F9,0)*OR(IF(VLOOKUP($A9,'DID-list'!$A$8:$L$208,12)&lt;&gt;"NA",$F9,0)))</f>
        <v>#DIV/0!</v>
      </c>
      <c r="I9" s="23" t="e">
        <f t="shared" si="1"/>
        <v>#DIV/0!</v>
      </c>
      <c r="J9" s="187" t="s">
        <v>243</v>
      </c>
      <c r="K9" s="181"/>
      <c r="L9" s="177"/>
      <c r="M9" s="177"/>
    </row>
    <row r="10" spans="1:13" ht="12.75">
      <c r="A10" s="166">
        <v>999</v>
      </c>
      <c r="B10" s="8" t="str">
        <f>VLOOKUP($A10,'DID-list'!$A$8:$L$208,2)</f>
        <v>Type DID-listenumber *</v>
      </c>
      <c r="C10" s="185">
        <f>VLOOKUP($A10,'DID-list'!$A$8:$L$208,9)</f>
        <v>1E-16</v>
      </c>
      <c r="D10" s="9">
        <f>VLOOKUP($A10,'DID-list'!$A$8:$L$208,10)</f>
        <v>0</v>
      </c>
      <c r="E10" s="169"/>
      <c r="F10" s="10" t="e">
        <f t="shared" si="0"/>
        <v>#DIV/0!</v>
      </c>
      <c r="G10" s="26" t="e">
        <f>IF(VLOOKUP($A10,'DID-list'!$A$8:$L$208,11)&lt;&gt;"R",$F10,0)*OR(IF(VLOOKUP($A10,'DID-list'!$A$8:$L$208,11)&lt;&gt;"NA",$F10,0))</f>
        <v>#DIV/0!</v>
      </c>
      <c r="H10" s="174" t="e">
        <f>IF($J10="Laveste LC50/EC50 &gt; 100",0,IF(VLOOKUP($A10,'DID-list'!$A$8:$L$208,12)&lt;&gt;"Y",$F10,0)*OR(IF(VLOOKUP($A10,'DID-list'!$A$8:$L$208,12)&lt;&gt;"NA",$F10,0)))</f>
        <v>#DIV/0!</v>
      </c>
      <c r="I10" s="23" t="e">
        <f t="shared" si="1"/>
        <v>#DIV/0!</v>
      </c>
      <c r="J10" s="187" t="s">
        <v>243</v>
      </c>
      <c r="K10" s="181"/>
      <c r="L10" s="177"/>
      <c r="M10" s="177"/>
    </row>
    <row r="11" spans="1:13" ht="12.75">
      <c r="A11" s="166">
        <v>999</v>
      </c>
      <c r="B11" s="8" t="str">
        <f>VLOOKUP($A11,'DID-list'!$A$8:$L$208,2)</f>
        <v>Type DID-listenumber *</v>
      </c>
      <c r="C11" s="185">
        <f>VLOOKUP($A11,'DID-list'!$A$8:$L$208,9)</f>
        <v>1E-16</v>
      </c>
      <c r="D11" s="9">
        <f>VLOOKUP($A11,'DID-list'!$A$8:$L$208,10)</f>
        <v>0</v>
      </c>
      <c r="E11" s="169"/>
      <c r="F11" s="10" t="e">
        <f t="shared" si="0"/>
        <v>#DIV/0!</v>
      </c>
      <c r="G11" s="26" t="e">
        <f>IF(VLOOKUP($A11,'DID-list'!$A$8:$L$208,11)&lt;&gt;"R",$F11,0)*OR(IF(VLOOKUP($A11,'DID-list'!$A$8:$L$208,11)&lt;&gt;"NA",$F11,0))</f>
        <v>#DIV/0!</v>
      </c>
      <c r="H11" s="174" t="e">
        <f>IF($J11="Laveste LC50/EC50 &gt; 100",0,IF(VLOOKUP($A11,'DID-list'!$A$8:$L$208,12)&lt;&gt;"Y",$F11,0)*OR(IF(VLOOKUP($A11,'DID-list'!$A$8:$L$208,12)&lt;&gt;"NA",$F11,0)))</f>
        <v>#DIV/0!</v>
      </c>
      <c r="I11" s="23" t="e">
        <f t="shared" si="1"/>
        <v>#DIV/0!</v>
      </c>
      <c r="J11" s="187" t="s">
        <v>243</v>
      </c>
      <c r="K11" s="181"/>
      <c r="L11" s="177"/>
      <c r="M11" s="177"/>
    </row>
    <row r="12" spans="1:13" ht="12.75">
      <c r="A12" s="166">
        <v>999</v>
      </c>
      <c r="B12" s="8" t="str">
        <f>VLOOKUP($A12,'DID-list'!$A$8:$L$208,2)</f>
        <v>Type DID-listenumber *</v>
      </c>
      <c r="C12" s="185">
        <f>VLOOKUP($A12,'DID-list'!$A$8:$L$208,9)</f>
        <v>1E-16</v>
      </c>
      <c r="D12" s="9">
        <f>VLOOKUP($A12,'DID-list'!$A$8:$L$208,10)</f>
        <v>0</v>
      </c>
      <c r="E12" s="169"/>
      <c r="F12" s="10" t="e">
        <f t="shared" si="0"/>
        <v>#DIV/0!</v>
      </c>
      <c r="G12" s="26" t="e">
        <f>IF(VLOOKUP($A12,'DID-list'!$A$8:$L$208,11)&lt;&gt;"R",$F12,0)*OR(IF(VLOOKUP($A12,'DID-list'!$A$8:$L$208,11)&lt;&gt;"NA",$F12,0))</f>
        <v>#DIV/0!</v>
      </c>
      <c r="H12" s="174" t="e">
        <f>IF($J12="Laveste LC50/EC50 &gt; 100",0,IF(VLOOKUP($A12,'DID-list'!$A$8:$L$208,12)&lt;&gt;"Y",$F12,0)*OR(IF(VLOOKUP($A12,'DID-list'!$A$8:$L$208,12)&lt;&gt;"NA",$F12,0)))</f>
        <v>#DIV/0!</v>
      </c>
      <c r="I12" s="23" t="e">
        <f t="shared" si="1"/>
        <v>#DIV/0!</v>
      </c>
      <c r="J12" s="187" t="s">
        <v>243</v>
      </c>
      <c r="K12" s="177"/>
      <c r="L12" s="177"/>
      <c r="M12" s="177"/>
    </row>
    <row r="13" spans="1:13" ht="12.75">
      <c r="A13" s="166">
        <v>999</v>
      </c>
      <c r="B13" s="8" t="str">
        <f>VLOOKUP($A13,'DID-list'!$A$8:$L$208,2)</f>
        <v>Type DID-listenumber *</v>
      </c>
      <c r="C13" s="185">
        <f>VLOOKUP($A13,'DID-list'!$A$8:$L$208,9)</f>
        <v>1E-16</v>
      </c>
      <c r="D13" s="9">
        <f>VLOOKUP($A13,'DID-list'!$A$8:$L$208,10)</f>
        <v>0</v>
      </c>
      <c r="E13" s="169"/>
      <c r="F13" s="10" t="e">
        <f t="shared" si="0"/>
        <v>#DIV/0!</v>
      </c>
      <c r="G13" s="26" t="e">
        <f>IF(VLOOKUP($A13,'DID-list'!$A$8:$L$208,11)&lt;&gt;"R",$F13,0)*OR(IF(VLOOKUP($A13,'DID-list'!$A$8:$L$208,11)&lt;&gt;"NA",$F13,0))</f>
        <v>#DIV/0!</v>
      </c>
      <c r="H13" s="174" t="e">
        <f>IF($J13="Laveste LC50/EC50 &gt; 100",0,IF(VLOOKUP($A13,'DID-list'!$A$8:$L$208,12)&lt;&gt;"Y",$F13,0)*OR(IF(VLOOKUP($A13,'DID-list'!$A$8:$L$208,12)&lt;&gt;"NA",$F13,0)))</f>
        <v>#DIV/0!</v>
      </c>
      <c r="I13" s="23" t="e">
        <f t="shared" si="1"/>
        <v>#DIV/0!</v>
      </c>
      <c r="J13" s="187" t="s">
        <v>243</v>
      </c>
      <c r="K13" s="177"/>
      <c r="L13" s="177"/>
      <c r="M13" s="177"/>
    </row>
    <row r="14" spans="1:13" ht="12.75">
      <c r="A14" s="166">
        <v>999</v>
      </c>
      <c r="B14" s="8" t="str">
        <f>VLOOKUP($A14,'DID-list'!$A$8:$L$208,2)</f>
        <v>Type DID-listenumber *</v>
      </c>
      <c r="C14" s="185">
        <f>VLOOKUP($A14,'DID-list'!$A$8:$L$208,9)</f>
        <v>1E-16</v>
      </c>
      <c r="D14" s="9">
        <f>VLOOKUP($A14,'DID-list'!$A$8:$L$208,10)</f>
        <v>0</v>
      </c>
      <c r="E14" s="169"/>
      <c r="F14" s="10" t="e">
        <f t="shared" si="0"/>
        <v>#DIV/0!</v>
      </c>
      <c r="G14" s="26" t="e">
        <f>IF(VLOOKUP($A14,'DID-list'!$A$8:$L$208,11)&lt;&gt;"R",$F14,0)*OR(IF(VLOOKUP($A14,'DID-list'!$A$8:$L$208,11)&lt;&gt;"NA",$F14,0))</f>
        <v>#DIV/0!</v>
      </c>
      <c r="H14" s="174" t="e">
        <f>IF($J14="Laveste LC50/EC50 &gt; 100",0,IF(VLOOKUP($A14,'DID-list'!$A$8:$L$208,12)&lt;&gt;"Y",$F14,0)*OR(IF(VLOOKUP($A14,'DID-list'!$A$8:$L$208,12)&lt;&gt;"NA",$F14,0)))</f>
        <v>#DIV/0!</v>
      </c>
      <c r="I14" s="23" t="e">
        <f t="shared" si="1"/>
        <v>#DIV/0!</v>
      </c>
      <c r="J14" s="187" t="s">
        <v>243</v>
      </c>
      <c r="K14" s="177"/>
      <c r="L14" s="177"/>
      <c r="M14" s="177"/>
    </row>
    <row r="15" spans="1:13" ht="12.75">
      <c r="A15" s="166">
        <v>999</v>
      </c>
      <c r="B15" s="8" t="str">
        <f>VLOOKUP($A15,'DID-list'!$A$8:$L$208,2)</f>
        <v>Type DID-listenumber *</v>
      </c>
      <c r="C15" s="185">
        <f>VLOOKUP($A15,'DID-list'!$A$8:$L$208,9)</f>
        <v>1E-16</v>
      </c>
      <c r="D15" s="9">
        <f>VLOOKUP($A15,'DID-list'!$A$8:$L$208,10)</f>
        <v>0</v>
      </c>
      <c r="E15" s="169"/>
      <c r="F15" s="10" t="e">
        <f t="shared" si="0"/>
        <v>#DIV/0!</v>
      </c>
      <c r="G15" s="26" t="e">
        <f>IF(VLOOKUP($A15,'DID-list'!$A$8:$L$208,11)&lt;&gt;"R",$F15,0)*OR(IF(VLOOKUP($A15,'DID-list'!$A$8:$L$208,11)&lt;&gt;"NA",$F15,0))</f>
        <v>#DIV/0!</v>
      </c>
      <c r="H15" s="174" t="e">
        <f>IF($J15="Laveste LC50/EC50 &gt; 100",0,IF(VLOOKUP($A15,'DID-list'!$A$8:$L$208,12)&lt;&gt;"Y",$F15,0)*OR(IF(VLOOKUP($A15,'DID-list'!$A$8:$L$208,12)&lt;&gt;"NA",$F15,0)))</f>
        <v>#DIV/0!</v>
      </c>
      <c r="I15" s="23" t="e">
        <f t="shared" si="1"/>
        <v>#DIV/0!</v>
      </c>
      <c r="J15" s="187" t="s">
        <v>243</v>
      </c>
      <c r="K15" s="177"/>
      <c r="L15" s="177"/>
      <c r="M15" s="177"/>
    </row>
    <row r="16" spans="1:13" ht="12.75">
      <c r="A16" s="166">
        <v>999</v>
      </c>
      <c r="B16" s="8" t="str">
        <f>VLOOKUP($A16,'DID-list'!$A$8:$L$208,2)</f>
        <v>Type DID-listenumber *</v>
      </c>
      <c r="C16" s="185">
        <f>VLOOKUP($A16,'DID-list'!$A$8:$L$208,9)</f>
        <v>1E-16</v>
      </c>
      <c r="D16" s="9">
        <f>VLOOKUP($A16,'DID-list'!$A$8:$L$208,10)</f>
        <v>0</v>
      </c>
      <c r="E16" s="169"/>
      <c r="F16" s="10" t="e">
        <f t="shared" si="0"/>
        <v>#DIV/0!</v>
      </c>
      <c r="G16" s="26" t="e">
        <f>IF(VLOOKUP($A16,'DID-list'!$A$8:$L$208,11)&lt;&gt;"R",$F16,0)*OR(IF(VLOOKUP($A16,'DID-list'!$A$8:$L$208,11)&lt;&gt;"NA",$F16,0))</f>
        <v>#DIV/0!</v>
      </c>
      <c r="H16" s="174" t="e">
        <f>IF($J16="Laveste LC50/EC50 &gt; 100",0,IF(VLOOKUP($A16,'DID-list'!$A$8:$L$208,12)&lt;&gt;"Y",$F16,0)*OR(IF(VLOOKUP($A16,'DID-list'!$A$8:$L$208,12)&lt;&gt;"NA",$F16,0)))</f>
        <v>#DIV/0!</v>
      </c>
      <c r="I16" s="23" t="e">
        <f t="shared" si="1"/>
        <v>#DIV/0!</v>
      </c>
      <c r="J16" s="187" t="s">
        <v>243</v>
      </c>
      <c r="K16" s="177"/>
      <c r="L16" s="177"/>
      <c r="M16" s="177"/>
    </row>
    <row r="17" spans="1:13" ht="12.75">
      <c r="A17" s="166">
        <v>999</v>
      </c>
      <c r="B17" s="8" t="str">
        <f>VLOOKUP($A17,'DID-list'!$A$8:$L$208,2)</f>
        <v>Type DID-listenumber *</v>
      </c>
      <c r="C17" s="185">
        <f>VLOOKUP($A17,'DID-list'!$A$8:$L$208,9)</f>
        <v>1E-16</v>
      </c>
      <c r="D17" s="9">
        <f>VLOOKUP($A17,'DID-list'!$A$8:$L$208,10)</f>
        <v>0</v>
      </c>
      <c r="E17" s="169"/>
      <c r="F17" s="10" t="e">
        <f t="shared" si="0"/>
        <v>#DIV/0!</v>
      </c>
      <c r="G17" s="26" t="e">
        <f>IF(VLOOKUP($A17,'DID-list'!$A$8:$L$208,11)&lt;&gt;"R",$F17,0)*OR(IF(VLOOKUP($A17,'DID-list'!$A$8:$L$208,11)&lt;&gt;"NA",$F17,0))</f>
        <v>#DIV/0!</v>
      </c>
      <c r="H17" s="174" t="e">
        <f>IF($J17="Laveste LC50/EC50 &gt; 100",0,IF(VLOOKUP($A17,'DID-list'!$A$8:$L$208,12)&lt;&gt;"Y",$F17,0)*OR(IF(VLOOKUP($A17,'DID-list'!$A$8:$L$208,12)&lt;&gt;"NA",$F17,0)))</f>
        <v>#DIV/0!</v>
      </c>
      <c r="I17" s="23" t="e">
        <f t="shared" si="1"/>
        <v>#DIV/0!</v>
      </c>
      <c r="J17" s="187" t="s">
        <v>243</v>
      </c>
      <c r="K17" s="177"/>
      <c r="L17" s="177"/>
      <c r="M17" s="177"/>
    </row>
    <row r="18" spans="1:13" ht="12.75">
      <c r="A18" s="166">
        <v>999</v>
      </c>
      <c r="B18" s="8" t="str">
        <f>VLOOKUP($A18,'DID-list'!$A$8:$L$208,2)</f>
        <v>Type DID-listenumber *</v>
      </c>
      <c r="C18" s="185">
        <f>VLOOKUP($A18,'DID-list'!$A$8:$L$208,9)</f>
        <v>1E-16</v>
      </c>
      <c r="D18" s="9">
        <f>VLOOKUP($A18,'DID-list'!$A$8:$L$208,10)</f>
        <v>0</v>
      </c>
      <c r="E18" s="169"/>
      <c r="F18" s="10" t="e">
        <f t="shared" si="0"/>
        <v>#DIV/0!</v>
      </c>
      <c r="G18" s="26" t="e">
        <f>IF(VLOOKUP($A18,'DID-list'!$A$8:$L$208,11)&lt;&gt;"R",$F18,0)*OR(IF(VLOOKUP($A18,'DID-list'!$A$8:$L$208,11)&lt;&gt;"NA",$F18,0))</f>
        <v>#DIV/0!</v>
      </c>
      <c r="H18" s="174" t="e">
        <f>IF($J18="Laveste LC50/EC50 &gt; 100",0,IF(VLOOKUP($A18,'DID-list'!$A$8:$L$208,12)&lt;&gt;"Y",$F18,0)*OR(IF(VLOOKUP($A18,'DID-list'!$A$8:$L$208,12)&lt;&gt;"NA",$F18,0)))</f>
        <v>#DIV/0!</v>
      </c>
      <c r="I18" s="23" t="e">
        <f t="shared" si="1"/>
        <v>#DIV/0!</v>
      </c>
      <c r="J18" s="187" t="s">
        <v>243</v>
      </c>
      <c r="K18" s="177"/>
      <c r="L18" s="177"/>
      <c r="M18" s="177"/>
    </row>
    <row r="19" spans="1:13" ht="12.75">
      <c r="A19" s="167">
        <v>999</v>
      </c>
      <c r="B19" s="8" t="str">
        <f>VLOOKUP($A19,'DID-list'!$A$8:$L$208,2)</f>
        <v>Type DID-listenumber *</v>
      </c>
      <c r="C19" s="185">
        <f>VLOOKUP($A19,'DID-list'!$A$8:$L$208,9)</f>
        <v>1E-16</v>
      </c>
      <c r="D19" s="9">
        <f>VLOOKUP($A19,'DID-list'!$A$8:$L$208,10)</f>
        <v>0</v>
      </c>
      <c r="E19" s="170"/>
      <c r="F19" s="10" t="e">
        <f t="shared" si="0"/>
        <v>#DIV/0!</v>
      </c>
      <c r="G19" s="26" t="e">
        <f>IF(VLOOKUP($A19,'DID-list'!$A$8:$L$208,11)&lt;&gt;"R",$F19,0)*OR(IF(VLOOKUP($A19,'DID-list'!$A$8:$L$208,11)&lt;&gt;"NA",$F19,0))</f>
        <v>#DIV/0!</v>
      </c>
      <c r="H19" s="174" t="e">
        <f>IF($J19="Laveste LC50/EC50 &gt; 100",0,IF(VLOOKUP($A19,'DID-list'!$A$8:$L$208,12)&lt;&gt;"Y",$F19,0)*OR(IF(VLOOKUP($A19,'DID-list'!$A$8:$L$208,12)&lt;&gt;"NA",$F19,0)))</f>
        <v>#DIV/0!</v>
      </c>
      <c r="I19" s="23" t="e">
        <f t="shared" si="1"/>
        <v>#DIV/0!</v>
      </c>
      <c r="J19" s="188" t="s">
        <v>243</v>
      </c>
      <c r="K19" s="177"/>
      <c r="L19" s="177"/>
      <c r="M19" s="177"/>
    </row>
    <row r="20" spans="1:13" ht="12.75">
      <c r="A20" s="2"/>
      <c r="B20" s="8" t="s">
        <v>93</v>
      </c>
      <c r="C20" s="9"/>
      <c r="D20" s="9"/>
      <c r="E20" s="171"/>
      <c r="F20" s="10"/>
      <c r="G20" s="10"/>
      <c r="H20" s="10"/>
      <c r="I20" s="24"/>
      <c r="J20" s="4"/>
      <c r="L20" s="19"/>
      <c r="M20" s="19"/>
    </row>
    <row r="21" spans="1:13" ht="12.75">
      <c r="A21" s="2"/>
      <c r="B21" s="12" t="s">
        <v>85</v>
      </c>
      <c r="C21" s="12"/>
      <c r="D21" s="12"/>
      <c r="E21" s="20">
        <f>SUM(E5:E20)</f>
        <v>0</v>
      </c>
      <c r="F21" s="20" t="e">
        <f>SUM(F5:F19)</f>
        <v>#DIV/0!</v>
      </c>
      <c r="G21" s="20" t="e">
        <f>SUM(G5:G19)</f>
        <v>#DIV/0!</v>
      </c>
      <c r="H21" s="20" t="e">
        <f>SUM(H5:H19)</f>
        <v>#DIV/0!</v>
      </c>
      <c r="I21" s="25" t="e">
        <f>SUM(I5:I19)</f>
        <v>#DIV/0!</v>
      </c>
      <c r="J21" s="178"/>
      <c r="K21" s="177"/>
      <c r="L21" s="177"/>
      <c r="M21" s="177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L22" s="15"/>
      <c r="M22" s="15"/>
    </row>
    <row r="23" spans="1:15" ht="12.75">
      <c r="A23" s="2"/>
      <c r="B23" s="22"/>
      <c r="C23" s="14"/>
      <c r="D23" s="4"/>
      <c r="E23" s="2"/>
      <c r="F23" s="4"/>
      <c r="G23" s="4"/>
      <c r="H23" s="4"/>
      <c r="I23" s="2"/>
      <c r="J23" s="2"/>
      <c r="L23" s="15"/>
      <c r="M23" s="15"/>
      <c r="N23" s="15"/>
      <c r="O23" s="15"/>
    </row>
    <row r="24" spans="1:15" ht="12.75">
      <c r="A24" s="2"/>
      <c r="B24" s="13" t="s">
        <v>49</v>
      </c>
      <c r="C24" s="14" t="e">
        <f>I21</f>
        <v>#DIV/0!</v>
      </c>
      <c r="D24" s="4" t="e">
        <f>IF(I21&lt;=30000,"OK","KRAV ER IKKE OPFYLDT!")</f>
        <v>#DIV/0!</v>
      </c>
      <c r="E24" s="2"/>
      <c r="F24" s="4"/>
      <c r="G24" s="4"/>
      <c r="H24" s="4"/>
      <c r="I24" s="2"/>
      <c r="J24" s="2"/>
      <c r="L24" s="15"/>
      <c r="M24" s="15"/>
      <c r="N24" s="15"/>
      <c r="O24" s="15"/>
    </row>
    <row r="25" spans="1:15" ht="12.75">
      <c r="A25" s="2"/>
      <c r="B25" s="13" t="s">
        <v>236</v>
      </c>
      <c r="C25" s="184" t="e">
        <f>G21*1000</f>
        <v>#DIV/0!</v>
      </c>
      <c r="D25" s="4" t="e">
        <f>IF(C25&lt;=50,"OK","KRAV ER IKKE OPFYLDT!")</f>
        <v>#DIV/0!</v>
      </c>
      <c r="E25" s="2"/>
      <c r="F25" s="4"/>
      <c r="G25" s="4"/>
      <c r="H25" s="4"/>
      <c r="I25" s="2"/>
      <c r="J25" s="2"/>
      <c r="L25" s="15"/>
      <c r="M25" s="15"/>
      <c r="N25" s="15"/>
      <c r="O25" s="15"/>
    </row>
    <row r="26" spans="1:15" ht="12.75">
      <c r="A26" s="2"/>
      <c r="B26" s="13" t="s">
        <v>237</v>
      </c>
      <c r="C26" s="184" t="e">
        <f>H21*1000</f>
        <v>#DIV/0!</v>
      </c>
      <c r="D26" s="4" t="e">
        <f>IF(C26&lt;=50,"OK","KRAV ER IKKE OPFYLDT!")</f>
        <v>#DIV/0!</v>
      </c>
      <c r="E26" s="2"/>
      <c r="F26" s="2"/>
      <c r="G26" s="2"/>
      <c r="H26" s="2"/>
      <c r="I26" s="2"/>
      <c r="J26" s="2"/>
      <c r="L26" s="15"/>
      <c r="M26" s="15"/>
      <c r="N26" s="15"/>
      <c r="O26" s="15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L27" s="15"/>
      <c r="M27" s="15"/>
      <c r="N27" s="15"/>
      <c r="O27" s="15"/>
    </row>
    <row r="28" spans="1:15" ht="12.75">
      <c r="A28" s="2"/>
      <c r="B28" s="2" t="s">
        <v>266</v>
      </c>
      <c r="C28" s="2"/>
      <c r="D28" s="2"/>
      <c r="E28" s="2"/>
      <c r="F28" s="2"/>
      <c r="G28" s="2"/>
      <c r="H28" s="2"/>
      <c r="I28" s="2"/>
      <c r="J28" s="2"/>
      <c r="L28" s="15"/>
      <c r="M28" s="15"/>
      <c r="N28" s="15"/>
      <c r="O28" s="15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L29" s="15"/>
      <c r="M29" s="15"/>
      <c r="N29" s="15"/>
      <c r="O29" s="15"/>
    </row>
    <row r="30" spans="1:15" ht="14.25">
      <c r="A30" s="2"/>
      <c r="B30" s="162" t="s">
        <v>240</v>
      </c>
      <c r="C30" s="2"/>
      <c r="D30" s="2"/>
      <c r="E30" s="2"/>
      <c r="F30" s="2"/>
      <c r="G30" s="2"/>
      <c r="H30" s="2"/>
      <c r="I30" s="2"/>
      <c r="J30" s="2"/>
      <c r="L30" s="15"/>
      <c r="M30" s="15"/>
      <c r="N30" s="15"/>
      <c r="O30" s="15"/>
    </row>
    <row r="31" spans="1:15" ht="12.75">
      <c r="A31" s="2"/>
      <c r="B31" s="215" t="s">
        <v>9</v>
      </c>
      <c r="C31" s="215"/>
      <c r="D31" s="215"/>
      <c r="E31" s="215"/>
      <c r="F31" s="215"/>
      <c r="G31" s="215"/>
      <c r="H31" s="215"/>
      <c r="I31" s="215"/>
      <c r="J31" s="215"/>
      <c r="K31" s="182"/>
      <c r="L31" s="15"/>
      <c r="M31" s="15"/>
      <c r="N31" s="15"/>
      <c r="O31" s="15"/>
    </row>
    <row r="32" spans="1:15" ht="12.75">
      <c r="A32" s="2"/>
      <c r="B32" s="215"/>
      <c r="C32" s="215"/>
      <c r="D32" s="215"/>
      <c r="E32" s="215"/>
      <c r="F32" s="215"/>
      <c r="G32" s="215"/>
      <c r="H32" s="215"/>
      <c r="I32" s="215"/>
      <c r="J32" s="215"/>
      <c r="K32" s="182"/>
      <c r="L32" s="15"/>
      <c r="M32" s="15"/>
      <c r="N32" s="15"/>
      <c r="O32" s="15"/>
    </row>
    <row r="33" spans="1:13" ht="12.75">
      <c r="A33" s="2"/>
      <c r="B33" s="215"/>
      <c r="C33" s="215"/>
      <c r="D33" s="215"/>
      <c r="E33" s="215"/>
      <c r="F33" s="215"/>
      <c r="G33" s="215"/>
      <c r="H33" s="215"/>
      <c r="I33" s="215"/>
      <c r="J33" s="215"/>
      <c r="K33" s="182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15"/>
    </row>
    <row r="36" spans="1:13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L36" s="15"/>
      <c r="M36" s="15"/>
    </row>
    <row r="100" ht="12.75">
      <c r="A100" t="s">
        <v>243</v>
      </c>
    </row>
    <row r="101" ht="12.75">
      <c r="A101" t="s">
        <v>32</v>
      </c>
    </row>
  </sheetData>
  <sheetProtection/>
  <mergeCells count="1">
    <mergeCell ref="B31:J33"/>
  </mergeCells>
  <dataValidations count="1">
    <dataValidation type="list" showInputMessage="1" showErrorMessage="1" sqref="J5:J19">
      <formula1>$A$100:$A$101</formula1>
    </dataValidation>
  </dataValidations>
  <printOptions/>
  <pageMargins left="0.75" right="0.75" top="1" bottom="1" header="0" footer="0"/>
  <pageSetup horizontalDpi="600" verticalDpi="600" orientation="landscape" paperSize="9"/>
  <headerFooter alignWithMargins="0">
    <oddHeader>&amp;LVersion 1&amp;C&amp;A&amp;REU Shampoo &amp; Sæbe 2007
Udskriftsdato: &amp;D
</oddHeader>
    <oddFooter>&amp;L2007-11-02&amp;CSide &amp;P&amp;RUdfærdiget af TTA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="160" zoomScaleNormal="160" workbookViewId="0" topLeftCell="A1">
      <selection activeCell="D3" sqref="D3"/>
    </sheetView>
  </sheetViews>
  <sheetFormatPr defaultColWidth="9.140625" defaultRowHeight="12.75"/>
  <cols>
    <col min="1" max="1" width="26.7109375" style="0" customWidth="1"/>
    <col min="2" max="2" width="8.7109375" style="0" customWidth="1"/>
    <col min="3" max="3" width="12.140625" style="0" customWidth="1"/>
    <col min="4" max="5" width="8.8515625" style="0" customWidth="1"/>
    <col min="6" max="6" width="11.140625" style="0" customWidth="1"/>
    <col min="7" max="16384" width="8.8515625" style="0" customWidth="1"/>
  </cols>
  <sheetData>
    <row r="1" spans="1:7" ht="12.75">
      <c r="A1" s="2" t="s">
        <v>263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1</v>
      </c>
      <c r="B3" s="18"/>
      <c r="C3" s="2"/>
      <c r="D3" s="2"/>
      <c r="E3" s="2"/>
      <c r="F3" s="27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9" t="s">
        <v>7</v>
      </c>
      <c r="C5" s="9" t="s">
        <v>8</v>
      </c>
      <c r="D5" s="9" t="s">
        <v>248</v>
      </c>
      <c r="E5" s="2"/>
      <c r="F5" s="9" t="s">
        <v>265</v>
      </c>
      <c r="G5" s="2"/>
    </row>
    <row r="6" spans="1:7" ht="12.75">
      <c r="A6" s="2" t="s">
        <v>2</v>
      </c>
      <c r="B6" s="17"/>
      <c r="C6" s="28">
        <v>0</v>
      </c>
      <c r="D6" s="29">
        <v>1</v>
      </c>
      <c r="E6" s="2"/>
      <c r="F6" s="30" t="e">
        <f>(B6+((100-C6)*B6/100))/(B3*D6)</f>
        <v>#DIV/0!</v>
      </c>
      <c r="G6" s="2"/>
    </row>
    <row r="7" spans="1:7" ht="12.75">
      <c r="A7" s="2" t="s">
        <v>3</v>
      </c>
      <c r="B7" s="31"/>
      <c r="C7" s="19">
        <v>0</v>
      </c>
      <c r="D7" s="32">
        <v>1</v>
      </c>
      <c r="E7" s="2"/>
      <c r="F7" s="30" t="e">
        <f>(B7+((100-C7)*B7/100))/(B3*D7*B10)</f>
        <v>#DIV/0!</v>
      </c>
      <c r="G7" s="2"/>
    </row>
    <row r="8" spans="1:7" ht="12.75">
      <c r="A8" s="2" t="s">
        <v>4</v>
      </c>
      <c r="B8" s="16"/>
      <c r="C8" s="33">
        <v>0</v>
      </c>
      <c r="D8" s="34">
        <v>1</v>
      </c>
      <c r="E8" s="2"/>
      <c r="F8" s="30" t="e">
        <f>(B8+((100-C8)*B8/100))/(B3*D8*B11*B10)</f>
        <v>#DIV/0!</v>
      </c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 t="s">
        <v>5</v>
      </c>
      <c r="B10" s="7"/>
      <c r="C10" s="2"/>
      <c r="D10" s="2"/>
      <c r="E10" s="2"/>
      <c r="F10" s="2"/>
      <c r="G10" s="2"/>
    </row>
    <row r="11" spans="1:7" ht="12.75">
      <c r="A11" s="2" t="s">
        <v>6</v>
      </c>
      <c r="B11" s="11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3.5" thickBot="1">
      <c r="A13" s="13" t="s">
        <v>264</v>
      </c>
      <c r="B13" s="35" t="e">
        <f>F6+F7+F8</f>
        <v>#DIV/0!</v>
      </c>
      <c r="C13" s="2" t="e">
        <f>IF(B13&lt;0.305,"OK","NEJ")</f>
        <v>#DIV/0!</v>
      </c>
      <c r="D13" s="36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8:16" s="2" customFormat="1" ht="12.75">
      <c r="H15" s="15"/>
      <c r="I15" s="15"/>
      <c r="J15" s="15"/>
      <c r="K15" s="15"/>
      <c r="L15" s="15"/>
      <c r="M15" s="15"/>
      <c r="N15" s="15"/>
      <c r="O15" s="15"/>
      <c r="P15" s="15"/>
    </row>
    <row r="16" spans="8:16" s="2" customFormat="1" ht="12.75">
      <c r="H16" s="15"/>
      <c r="I16" s="15"/>
      <c r="J16" s="15"/>
      <c r="K16" s="15"/>
      <c r="L16" s="15"/>
      <c r="M16" s="15"/>
      <c r="N16" s="15"/>
      <c r="O16" s="15"/>
      <c r="P16" s="15"/>
    </row>
    <row r="17" spans="8:16" s="2" customFormat="1" ht="12.75">
      <c r="H17" s="15"/>
      <c r="I17" s="15"/>
      <c r="J17" s="15"/>
      <c r="K17" s="15"/>
      <c r="L17" s="15"/>
      <c r="M17" s="15"/>
      <c r="N17" s="15"/>
      <c r="O17" s="15"/>
      <c r="P17" s="15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&amp;LVersion 1&amp;C&amp;A&amp;REU Shampoo &amp; Sæbe 2007
</oddHeader>
    <oddFooter>&amp;L2007-11-02&amp;CSide &amp;P&amp;RUdfærdiget af TTA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D10" sqref="D10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16384" width="8.8515625" style="0" customWidth="1"/>
  </cols>
  <sheetData>
    <row r="1" spans="1:12" ht="23.25">
      <c r="A1" s="37" t="s">
        <v>87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</row>
    <row r="2" spans="1:12" ht="18">
      <c r="A2" s="40" t="s">
        <v>88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</row>
    <row r="3" spans="1:12" ht="13.5" thickBo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</row>
    <row r="4" spans="1:12" ht="18.75" thickBot="1">
      <c r="A4" s="38"/>
      <c r="B4" s="41"/>
      <c r="C4" s="38"/>
      <c r="D4" s="42" t="s">
        <v>89</v>
      </c>
      <c r="E4" s="43"/>
      <c r="F4" s="44"/>
      <c r="G4" s="42" t="s">
        <v>90</v>
      </c>
      <c r="H4" s="43"/>
      <c r="I4" s="44"/>
      <c r="J4" s="42" t="s">
        <v>91</v>
      </c>
      <c r="K4" s="43"/>
      <c r="L4" s="44"/>
    </row>
    <row r="5" spans="1:12" ht="36.75" thickBot="1">
      <c r="A5" s="45" t="s">
        <v>92</v>
      </c>
      <c r="B5" s="46" t="s">
        <v>199</v>
      </c>
      <c r="C5" s="47"/>
      <c r="D5" s="48" t="s">
        <v>200</v>
      </c>
      <c r="E5" s="49" t="s">
        <v>201</v>
      </c>
      <c r="F5" s="50" t="s">
        <v>202</v>
      </c>
      <c r="G5" s="51" t="s">
        <v>203</v>
      </c>
      <c r="H5" s="52" t="s">
        <v>204</v>
      </c>
      <c r="I5" s="53" t="s">
        <v>205</v>
      </c>
      <c r="J5" s="51" t="s">
        <v>86</v>
      </c>
      <c r="K5" s="52" t="s">
        <v>206</v>
      </c>
      <c r="L5" s="53" t="s">
        <v>207</v>
      </c>
    </row>
    <row r="6" spans="1:12" ht="12.75">
      <c r="A6" s="38"/>
      <c r="B6" s="38"/>
      <c r="C6" s="54"/>
      <c r="D6" s="55"/>
      <c r="E6" s="56"/>
      <c r="F6" s="57"/>
      <c r="G6" s="55"/>
      <c r="H6" s="56"/>
      <c r="I6" s="57"/>
      <c r="J6" s="55"/>
      <c r="K6" s="56"/>
      <c r="L6" s="57"/>
    </row>
    <row r="7" spans="1:12" ht="16.5" thickBot="1">
      <c r="A7" s="58"/>
      <c r="B7" s="59" t="s">
        <v>208</v>
      </c>
      <c r="C7" s="60"/>
      <c r="D7" s="61"/>
      <c r="E7" s="62"/>
      <c r="F7" s="63"/>
      <c r="G7" s="61"/>
      <c r="H7" s="62"/>
      <c r="I7" s="63"/>
      <c r="J7" s="61"/>
      <c r="K7" s="62"/>
      <c r="L7" s="63"/>
    </row>
    <row r="8" spans="1:12" ht="12.75">
      <c r="A8" s="64">
        <v>1</v>
      </c>
      <c r="B8" s="65" t="s">
        <v>94</v>
      </c>
      <c r="C8" s="66"/>
      <c r="D8" s="67">
        <v>4.1</v>
      </c>
      <c r="E8" s="68">
        <v>1000</v>
      </c>
      <c r="F8" s="69">
        <f>D8/E8</f>
        <v>0.0040999999999999995</v>
      </c>
      <c r="G8" s="67">
        <v>0.69</v>
      </c>
      <c r="H8" s="68">
        <v>10</v>
      </c>
      <c r="I8" s="69">
        <f>G8/H8</f>
        <v>0.06899999999999999</v>
      </c>
      <c r="J8" s="70">
        <v>0.05</v>
      </c>
      <c r="K8" s="68" t="s">
        <v>95</v>
      </c>
      <c r="L8" s="69" t="s">
        <v>96</v>
      </c>
    </row>
    <row r="9" spans="1:12" ht="12.75">
      <c r="A9" s="71">
        <f aca="true" t="shared" si="0" ref="A9:A26">A8+1</f>
        <v>2</v>
      </c>
      <c r="B9" s="72" t="s">
        <v>97</v>
      </c>
      <c r="C9" s="73"/>
      <c r="D9" s="74">
        <v>4.2</v>
      </c>
      <c r="E9" s="75">
        <v>1000</v>
      </c>
      <c r="F9" s="76">
        <f>D9/E9</f>
        <v>0.004200000000000001</v>
      </c>
      <c r="G9" s="74">
        <v>3.4</v>
      </c>
      <c r="H9" s="75">
        <v>100</v>
      </c>
      <c r="I9" s="76">
        <f>G9/H9</f>
        <v>0.034</v>
      </c>
      <c r="J9" s="77">
        <v>0.05</v>
      </c>
      <c r="K9" s="75" t="s">
        <v>95</v>
      </c>
      <c r="L9" s="76" t="s">
        <v>98</v>
      </c>
    </row>
    <row r="10" spans="1:12" ht="12.75">
      <c r="A10" s="71">
        <f t="shared" si="0"/>
        <v>3</v>
      </c>
      <c r="B10" s="78" t="s">
        <v>99</v>
      </c>
      <c r="C10" s="79"/>
      <c r="D10" s="55">
        <v>6.7</v>
      </c>
      <c r="E10" s="56">
        <v>5000</v>
      </c>
      <c r="F10" s="57">
        <f>D10/E10</f>
        <v>0.00134</v>
      </c>
      <c r="G10" s="55">
        <v>0.44</v>
      </c>
      <c r="H10" s="56">
        <v>10</v>
      </c>
      <c r="I10" s="57">
        <f>G10/H10</f>
        <v>0.044</v>
      </c>
      <c r="J10" s="80">
        <v>0.05</v>
      </c>
      <c r="K10" s="56" t="s">
        <v>95</v>
      </c>
      <c r="L10" s="57" t="s">
        <v>96</v>
      </c>
    </row>
    <row r="11" spans="1:12" ht="12.75">
      <c r="A11" s="71">
        <f t="shared" si="0"/>
        <v>4</v>
      </c>
      <c r="B11" s="78" t="s">
        <v>100</v>
      </c>
      <c r="C11" s="79"/>
      <c r="D11" s="55">
        <v>132</v>
      </c>
      <c r="E11" s="56">
        <v>5000</v>
      </c>
      <c r="F11" s="57">
        <f>D11/E11</f>
        <v>0.0264</v>
      </c>
      <c r="G11" s="55"/>
      <c r="H11" s="56"/>
      <c r="I11" s="57">
        <f>F11</f>
        <v>0.0264</v>
      </c>
      <c r="J11" s="80">
        <v>0.05</v>
      </c>
      <c r="K11" s="56" t="s">
        <v>95</v>
      </c>
      <c r="L11" s="57" t="s">
        <v>101</v>
      </c>
    </row>
    <row r="12" spans="1:12" ht="12.75">
      <c r="A12" s="71">
        <f t="shared" si="0"/>
        <v>5</v>
      </c>
      <c r="B12" s="78" t="s">
        <v>102</v>
      </c>
      <c r="C12" s="79"/>
      <c r="D12" s="55">
        <v>2.8</v>
      </c>
      <c r="E12" s="56">
        <v>1000</v>
      </c>
      <c r="F12" s="57">
        <f>D12/E12</f>
        <v>0.0028</v>
      </c>
      <c r="G12" s="55">
        <v>2</v>
      </c>
      <c r="H12" s="56">
        <v>100</v>
      </c>
      <c r="I12" s="57">
        <f>G12/H12</f>
        <v>0.02</v>
      </c>
      <c r="J12" s="80">
        <v>0.05</v>
      </c>
      <c r="K12" s="56" t="s">
        <v>95</v>
      </c>
      <c r="L12" s="57" t="s">
        <v>101</v>
      </c>
    </row>
    <row r="13" spans="1:12" ht="12.75">
      <c r="A13" s="71">
        <f t="shared" si="0"/>
        <v>6</v>
      </c>
      <c r="B13" s="78" t="s">
        <v>103</v>
      </c>
      <c r="C13" s="79"/>
      <c r="D13" s="55"/>
      <c r="E13" s="56"/>
      <c r="F13" s="57">
        <f>(F12+F14)/2</f>
        <v>0.0149</v>
      </c>
      <c r="G13" s="55"/>
      <c r="H13" s="56"/>
      <c r="I13" s="57">
        <f>(I12+I14)/2</f>
        <v>0.027000000000000003</v>
      </c>
      <c r="J13" s="80">
        <v>0.05</v>
      </c>
      <c r="K13" s="56" t="s">
        <v>95</v>
      </c>
      <c r="L13" s="57" t="s">
        <v>101</v>
      </c>
    </row>
    <row r="14" spans="1:12" ht="12.75">
      <c r="A14" s="71">
        <f t="shared" si="0"/>
        <v>7</v>
      </c>
      <c r="B14" s="78" t="s">
        <v>104</v>
      </c>
      <c r="C14" s="79"/>
      <c r="D14" s="55">
        <v>27</v>
      </c>
      <c r="E14" s="56">
        <v>1000</v>
      </c>
      <c r="F14" s="57">
        <f aca="true" t="shared" si="1" ref="F14:F26">D14/E14</f>
        <v>0.027</v>
      </c>
      <c r="G14" s="55">
        <v>1.7</v>
      </c>
      <c r="H14" s="56">
        <v>50</v>
      </c>
      <c r="I14" s="57">
        <f>G14/H14</f>
        <v>0.034</v>
      </c>
      <c r="J14" s="80">
        <v>0.05</v>
      </c>
      <c r="K14" s="56" t="s">
        <v>95</v>
      </c>
      <c r="L14" s="57" t="s">
        <v>101</v>
      </c>
    </row>
    <row r="15" spans="1:12" ht="12.75">
      <c r="A15" s="71">
        <f t="shared" si="0"/>
        <v>8</v>
      </c>
      <c r="B15" s="78" t="s">
        <v>105</v>
      </c>
      <c r="C15" s="79"/>
      <c r="D15" s="55">
        <v>4.6</v>
      </c>
      <c r="E15" s="56">
        <v>1000</v>
      </c>
      <c r="F15" s="57">
        <f t="shared" si="1"/>
        <v>0.0046</v>
      </c>
      <c r="G15" s="55">
        <v>0.1</v>
      </c>
      <c r="H15" s="56">
        <v>10</v>
      </c>
      <c r="I15" s="57">
        <f>G15/H15</f>
        <v>0.01</v>
      </c>
      <c r="J15" s="80">
        <v>0.05</v>
      </c>
      <c r="K15" s="56" t="s">
        <v>95</v>
      </c>
      <c r="L15" s="57" t="s">
        <v>101</v>
      </c>
    </row>
    <row r="16" spans="1:12" ht="12.75">
      <c r="A16" s="71">
        <f t="shared" si="0"/>
        <v>9</v>
      </c>
      <c r="B16" s="78" t="s">
        <v>106</v>
      </c>
      <c r="C16" s="79"/>
      <c r="D16" s="55">
        <v>0.57</v>
      </c>
      <c r="E16" s="56">
        <v>10000</v>
      </c>
      <c r="F16" s="57">
        <f t="shared" si="1"/>
        <v>5.6999999999999996E-05</v>
      </c>
      <c r="G16" s="55"/>
      <c r="H16" s="56"/>
      <c r="I16" s="57">
        <f>F16</f>
        <v>5.6999999999999996E-05</v>
      </c>
      <c r="J16" s="80">
        <v>0.05</v>
      </c>
      <c r="K16" s="56" t="s">
        <v>95</v>
      </c>
      <c r="L16" s="57" t="s">
        <v>101</v>
      </c>
    </row>
    <row r="17" spans="1:12" ht="12.75">
      <c r="A17" s="71">
        <f t="shared" si="0"/>
        <v>10</v>
      </c>
      <c r="B17" s="78" t="s">
        <v>107</v>
      </c>
      <c r="C17" s="79"/>
      <c r="D17" s="55">
        <v>15.7</v>
      </c>
      <c r="E17" s="56">
        <v>1000</v>
      </c>
      <c r="F17" s="57">
        <f t="shared" si="1"/>
        <v>0.0157</v>
      </c>
      <c r="G17" s="55"/>
      <c r="H17" s="56"/>
      <c r="I17" s="57">
        <f>F17</f>
        <v>0.0157</v>
      </c>
      <c r="J17" s="80">
        <v>0.5</v>
      </c>
      <c r="K17" s="56" t="s">
        <v>108</v>
      </c>
      <c r="L17" s="57" t="s">
        <v>96</v>
      </c>
    </row>
    <row r="18" spans="1:12" ht="12.75">
      <c r="A18" s="71">
        <f t="shared" si="0"/>
        <v>11</v>
      </c>
      <c r="B18" s="78" t="s">
        <v>109</v>
      </c>
      <c r="C18" s="79"/>
      <c r="D18" s="55">
        <v>9</v>
      </c>
      <c r="E18" s="56">
        <v>10000</v>
      </c>
      <c r="F18" s="57">
        <f t="shared" si="1"/>
        <v>0.0009</v>
      </c>
      <c r="G18" s="55">
        <v>0.23</v>
      </c>
      <c r="H18" s="56">
        <v>50</v>
      </c>
      <c r="I18" s="57">
        <f>G18/H18</f>
        <v>0.0046</v>
      </c>
      <c r="J18" s="80">
        <v>0.05</v>
      </c>
      <c r="K18" s="56" t="s">
        <v>95</v>
      </c>
      <c r="L18" s="57" t="s">
        <v>96</v>
      </c>
    </row>
    <row r="19" spans="1:12" ht="12.75">
      <c r="A19" s="71">
        <f t="shared" si="0"/>
        <v>12</v>
      </c>
      <c r="B19" s="78" t="s">
        <v>110</v>
      </c>
      <c r="C19" s="79"/>
      <c r="D19" s="55">
        <v>0.51</v>
      </c>
      <c r="E19" s="56">
        <v>5000</v>
      </c>
      <c r="F19" s="57">
        <f t="shared" si="1"/>
        <v>0.000102</v>
      </c>
      <c r="G19" s="55">
        <v>0.2</v>
      </c>
      <c r="H19" s="56">
        <v>50</v>
      </c>
      <c r="I19" s="57">
        <f>G19/H19</f>
        <v>0.004</v>
      </c>
      <c r="J19" s="80">
        <v>0.05</v>
      </c>
      <c r="K19" s="56" t="s">
        <v>95</v>
      </c>
      <c r="L19" s="57" t="s">
        <v>96</v>
      </c>
    </row>
    <row r="20" spans="1:12" ht="12.75">
      <c r="A20" s="71">
        <f t="shared" si="0"/>
        <v>13</v>
      </c>
      <c r="B20" s="78" t="s">
        <v>111</v>
      </c>
      <c r="C20" s="79"/>
      <c r="D20" s="55">
        <v>3.3</v>
      </c>
      <c r="E20" s="56">
        <v>10000</v>
      </c>
      <c r="F20" s="57">
        <f t="shared" si="1"/>
        <v>0.00033</v>
      </c>
      <c r="G20" s="55"/>
      <c r="H20" s="56"/>
      <c r="I20" s="57">
        <f>F20</f>
        <v>0.00033</v>
      </c>
      <c r="J20" s="80">
        <v>0.05</v>
      </c>
      <c r="K20" s="56" t="s">
        <v>95</v>
      </c>
      <c r="L20" s="57" t="s">
        <v>96</v>
      </c>
    </row>
    <row r="21" spans="1:12" ht="12.75">
      <c r="A21" s="71">
        <f t="shared" si="0"/>
        <v>14</v>
      </c>
      <c r="B21" s="78" t="s">
        <v>13</v>
      </c>
      <c r="C21" s="79"/>
      <c r="D21" s="55">
        <v>0.5</v>
      </c>
      <c r="E21" s="56">
        <v>5000</v>
      </c>
      <c r="F21" s="57">
        <f t="shared" si="1"/>
        <v>0.0001</v>
      </c>
      <c r="G21" s="55"/>
      <c r="H21" s="56"/>
      <c r="I21" s="57">
        <f>F21</f>
        <v>0.0001</v>
      </c>
      <c r="J21" s="80">
        <v>0.05</v>
      </c>
      <c r="K21" s="56" t="s">
        <v>95</v>
      </c>
      <c r="L21" s="57" t="s">
        <v>96</v>
      </c>
    </row>
    <row r="22" spans="1:12" ht="12.75">
      <c r="A22" s="71">
        <f t="shared" si="0"/>
        <v>15</v>
      </c>
      <c r="B22" s="78" t="s">
        <v>14</v>
      </c>
      <c r="C22" s="79"/>
      <c r="D22" s="55">
        <v>22</v>
      </c>
      <c r="E22" s="56">
        <v>1000</v>
      </c>
      <c r="F22" s="57">
        <f t="shared" si="1"/>
        <v>0.022</v>
      </c>
      <c r="G22" s="55">
        <v>10</v>
      </c>
      <c r="H22" s="56">
        <v>100</v>
      </c>
      <c r="I22" s="57">
        <f>G22/H22</f>
        <v>0.1</v>
      </c>
      <c r="J22" s="80">
        <v>0.05</v>
      </c>
      <c r="K22" s="56" t="s">
        <v>95</v>
      </c>
      <c r="L22" s="57" t="s">
        <v>101</v>
      </c>
    </row>
    <row r="23" spans="1:12" ht="12.75">
      <c r="A23" s="71">
        <f t="shared" si="0"/>
        <v>16</v>
      </c>
      <c r="B23" s="78" t="s">
        <v>15</v>
      </c>
      <c r="C23" s="79"/>
      <c r="D23" s="55">
        <v>56</v>
      </c>
      <c r="E23" s="56">
        <v>10000</v>
      </c>
      <c r="F23" s="57">
        <f t="shared" si="1"/>
        <v>0.0056</v>
      </c>
      <c r="G23" s="55"/>
      <c r="H23" s="56"/>
      <c r="I23" s="57">
        <f>F23</f>
        <v>0.0056</v>
      </c>
      <c r="J23" s="80">
        <v>0.05</v>
      </c>
      <c r="K23" s="56" t="s">
        <v>95</v>
      </c>
      <c r="L23" s="57" t="s">
        <v>101</v>
      </c>
    </row>
    <row r="24" spans="1:12" ht="12.75">
      <c r="A24" s="81">
        <f t="shared" si="0"/>
        <v>17</v>
      </c>
      <c r="B24" s="58" t="s">
        <v>16</v>
      </c>
      <c r="C24" s="82"/>
      <c r="D24" s="61">
        <v>100</v>
      </c>
      <c r="E24" s="62">
        <v>10000</v>
      </c>
      <c r="F24" s="63">
        <f t="shared" si="1"/>
        <v>0.01</v>
      </c>
      <c r="G24" s="61"/>
      <c r="H24" s="62"/>
      <c r="I24" s="63">
        <f>F24</f>
        <v>0.01</v>
      </c>
      <c r="J24" s="83">
        <v>0.05</v>
      </c>
      <c r="K24" s="62" t="s">
        <v>95</v>
      </c>
      <c r="L24" s="63" t="s">
        <v>98</v>
      </c>
    </row>
    <row r="25" spans="1:12" ht="12.75">
      <c r="A25" s="84">
        <f t="shared" si="0"/>
        <v>18</v>
      </c>
      <c r="B25" s="85" t="s">
        <v>17</v>
      </c>
      <c r="C25" s="86"/>
      <c r="D25" s="55">
        <v>8.8</v>
      </c>
      <c r="E25" s="56">
        <v>1000</v>
      </c>
      <c r="F25" s="87">
        <f t="shared" si="1"/>
        <v>0.0088</v>
      </c>
      <c r="G25" s="55">
        <v>5</v>
      </c>
      <c r="H25" s="56">
        <v>100</v>
      </c>
      <c r="I25" s="57">
        <f>G25/H25</f>
        <v>0.05</v>
      </c>
      <c r="J25" s="61">
        <v>0.05</v>
      </c>
      <c r="K25" s="62" t="s">
        <v>95</v>
      </c>
      <c r="L25" s="88" t="s">
        <v>98</v>
      </c>
    </row>
    <row r="26" spans="1:12" ht="13.5" thickBot="1">
      <c r="A26" s="89">
        <f t="shared" si="0"/>
        <v>19</v>
      </c>
      <c r="B26" s="90" t="s">
        <v>18</v>
      </c>
      <c r="C26" s="91"/>
      <c r="D26" s="92">
        <v>38</v>
      </c>
      <c r="E26" s="93">
        <v>1000</v>
      </c>
      <c r="F26" s="94">
        <f t="shared" si="1"/>
        <v>0.038</v>
      </c>
      <c r="G26" s="95"/>
      <c r="H26" s="96"/>
      <c r="I26" s="97">
        <f>F26</f>
        <v>0.038</v>
      </c>
      <c r="J26" s="92">
        <v>0.05</v>
      </c>
      <c r="K26" s="93" t="s">
        <v>95</v>
      </c>
      <c r="L26" s="94" t="s">
        <v>96</v>
      </c>
    </row>
    <row r="27" spans="1:12" ht="12.75">
      <c r="A27" s="98"/>
      <c r="B27" s="98"/>
      <c r="C27" s="98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6.5" thickBot="1">
      <c r="A28" s="38"/>
      <c r="B28" s="100" t="s">
        <v>19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2.75">
      <c r="A29" s="64">
        <v>20</v>
      </c>
      <c r="B29" s="101" t="s">
        <v>20</v>
      </c>
      <c r="C29" s="102"/>
      <c r="D29" s="67">
        <v>7.8</v>
      </c>
      <c r="E29" s="68">
        <v>1000</v>
      </c>
      <c r="F29" s="69">
        <f aca="true" t="shared" si="2" ref="F29:F62">D29/E29</f>
        <v>0.0078</v>
      </c>
      <c r="G29" s="67"/>
      <c r="H29" s="68"/>
      <c r="I29" s="69">
        <f>F29</f>
        <v>0.0078</v>
      </c>
      <c r="J29" s="67">
        <v>0.05</v>
      </c>
      <c r="K29" s="68" t="s">
        <v>95</v>
      </c>
      <c r="L29" s="69" t="s">
        <v>101</v>
      </c>
    </row>
    <row r="30" spans="1:12" ht="12.75">
      <c r="A30" s="103">
        <f aca="true" t="shared" si="3" ref="A30:A62">A29+1</f>
        <v>21</v>
      </c>
      <c r="B30" s="104" t="s">
        <v>21</v>
      </c>
      <c r="C30" s="105"/>
      <c r="D30" s="55">
        <v>5.6</v>
      </c>
      <c r="E30" s="56">
        <v>1000</v>
      </c>
      <c r="F30" s="57">
        <f t="shared" si="2"/>
        <v>0.0056</v>
      </c>
      <c r="G30" s="55"/>
      <c r="H30" s="56"/>
      <c r="I30" s="57">
        <f>F30</f>
        <v>0.0056</v>
      </c>
      <c r="J30" s="55">
        <v>0.05</v>
      </c>
      <c r="K30" s="56" t="s">
        <v>95</v>
      </c>
      <c r="L30" s="57" t="s">
        <v>101</v>
      </c>
    </row>
    <row r="31" spans="1:12" ht="12.75">
      <c r="A31" s="103">
        <f t="shared" si="3"/>
        <v>22</v>
      </c>
      <c r="B31" s="78" t="s">
        <v>22</v>
      </c>
      <c r="C31" s="105"/>
      <c r="D31" s="55">
        <v>5</v>
      </c>
      <c r="E31" s="56">
        <v>1000</v>
      </c>
      <c r="F31" s="57">
        <f t="shared" si="2"/>
        <v>0.005</v>
      </c>
      <c r="G31" s="55"/>
      <c r="H31" s="56"/>
      <c r="I31" s="57">
        <f>F31</f>
        <v>0.005</v>
      </c>
      <c r="J31" s="55">
        <v>0.05</v>
      </c>
      <c r="K31" s="56" t="s">
        <v>95</v>
      </c>
      <c r="L31" s="57" t="s">
        <v>101</v>
      </c>
    </row>
    <row r="32" spans="1:12" ht="12.75">
      <c r="A32" s="103">
        <f t="shared" si="3"/>
        <v>23</v>
      </c>
      <c r="B32" s="78" t="s">
        <v>23</v>
      </c>
      <c r="C32" s="105"/>
      <c r="D32" s="55">
        <v>1</v>
      </c>
      <c r="E32" s="56">
        <v>1000</v>
      </c>
      <c r="F32" s="57">
        <f t="shared" si="2"/>
        <v>0.001</v>
      </c>
      <c r="G32" s="55"/>
      <c r="H32" s="56"/>
      <c r="I32" s="57">
        <f>F32</f>
        <v>0.001</v>
      </c>
      <c r="J32" s="55">
        <v>0.05</v>
      </c>
      <c r="K32" s="56" t="s">
        <v>95</v>
      </c>
      <c r="L32" s="57" t="s">
        <v>98</v>
      </c>
    </row>
    <row r="33" spans="1:12" ht="12.75">
      <c r="A33" s="103">
        <f t="shared" si="3"/>
        <v>24</v>
      </c>
      <c r="B33" s="78" t="s">
        <v>24</v>
      </c>
      <c r="C33" s="105"/>
      <c r="D33" s="106">
        <v>10</v>
      </c>
      <c r="E33" s="56">
        <v>1000</v>
      </c>
      <c r="F33" s="57">
        <f t="shared" si="2"/>
        <v>0.01</v>
      </c>
      <c r="G33" s="55"/>
      <c r="H33" s="56"/>
      <c r="I33" s="57">
        <f>F33</f>
        <v>0.01</v>
      </c>
      <c r="J33" s="55">
        <v>0.05</v>
      </c>
      <c r="K33" s="56" t="s">
        <v>95</v>
      </c>
      <c r="L33" s="57" t="s">
        <v>101</v>
      </c>
    </row>
    <row r="34" spans="1:12" ht="12.75">
      <c r="A34" s="103">
        <f t="shared" si="3"/>
        <v>25</v>
      </c>
      <c r="B34" s="78" t="s">
        <v>25</v>
      </c>
      <c r="C34" s="105"/>
      <c r="D34" s="55">
        <v>0.43</v>
      </c>
      <c r="E34" s="56">
        <v>1000</v>
      </c>
      <c r="F34" s="57">
        <f t="shared" si="2"/>
        <v>0.00043</v>
      </c>
      <c r="G34" s="55">
        <v>0.18</v>
      </c>
      <c r="H34" s="56">
        <v>50</v>
      </c>
      <c r="I34" s="57">
        <f>G34/H34</f>
        <v>0.0036</v>
      </c>
      <c r="J34" s="55">
        <v>0.05</v>
      </c>
      <c r="K34" s="56" t="s">
        <v>95</v>
      </c>
      <c r="L34" s="57" t="s">
        <v>101</v>
      </c>
    </row>
    <row r="35" spans="1:12" ht="12.75">
      <c r="A35" s="103">
        <f t="shared" si="3"/>
        <v>26</v>
      </c>
      <c r="B35" s="78" t="s">
        <v>26</v>
      </c>
      <c r="C35" s="105"/>
      <c r="D35" s="55">
        <v>0.23</v>
      </c>
      <c r="E35" s="56">
        <v>1000</v>
      </c>
      <c r="F35" s="57">
        <f t="shared" si="2"/>
        <v>0.00023</v>
      </c>
      <c r="G35" s="55">
        <v>0.18</v>
      </c>
      <c r="H35" s="56">
        <v>100</v>
      </c>
      <c r="I35" s="57">
        <f>G35/H35</f>
        <v>0.0018</v>
      </c>
      <c r="J35" s="55">
        <v>0.05</v>
      </c>
      <c r="K35" s="56" t="s">
        <v>95</v>
      </c>
      <c r="L35" s="57" t="s">
        <v>98</v>
      </c>
    </row>
    <row r="36" spans="1:12" ht="12.75">
      <c r="A36" s="103">
        <f t="shared" si="3"/>
        <v>27</v>
      </c>
      <c r="B36" s="78" t="s">
        <v>27</v>
      </c>
      <c r="C36" s="105"/>
      <c r="D36" s="55">
        <v>1</v>
      </c>
      <c r="E36" s="56">
        <v>1000</v>
      </c>
      <c r="F36" s="57">
        <f t="shared" si="2"/>
        <v>0.001</v>
      </c>
      <c r="G36" s="55">
        <v>3.2</v>
      </c>
      <c r="H36" s="56">
        <v>100</v>
      </c>
      <c r="I36" s="57">
        <f>G36/H36</f>
        <v>0.032</v>
      </c>
      <c r="J36" s="55">
        <v>0.05</v>
      </c>
      <c r="K36" s="56" t="s">
        <v>95</v>
      </c>
      <c r="L36" s="57" t="s">
        <v>98</v>
      </c>
    </row>
    <row r="37" spans="1:12" ht="12.75">
      <c r="A37" s="103">
        <f t="shared" si="3"/>
        <v>28</v>
      </c>
      <c r="B37" s="78" t="s">
        <v>28</v>
      </c>
      <c r="C37" s="105"/>
      <c r="D37" s="55">
        <v>0.63</v>
      </c>
      <c r="E37" s="56">
        <v>1000</v>
      </c>
      <c r="F37" s="57">
        <f t="shared" si="2"/>
        <v>0.00063</v>
      </c>
      <c r="G37" s="55">
        <v>0.24</v>
      </c>
      <c r="H37" s="56">
        <v>10</v>
      </c>
      <c r="I37" s="57">
        <f>G37/H37</f>
        <v>0.024</v>
      </c>
      <c r="J37" s="55">
        <v>0.05</v>
      </c>
      <c r="K37" s="56" t="s">
        <v>95</v>
      </c>
      <c r="L37" s="57" t="s">
        <v>101</v>
      </c>
    </row>
    <row r="38" spans="1:12" ht="12.75">
      <c r="A38" s="103">
        <f t="shared" si="3"/>
        <v>29</v>
      </c>
      <c r="B38" s="78" t="s">
        <v>29</v>
      </c>
      <c r="C38" s="105"/>
      <c r="D38" s="55">
        <v>0.4</v>
      </c>
      <c r="E38" s="56">
        <v>1000</v>
      </c>
      <c r="F38" s="57">
        <f t="shared" si="2"/>
        <v>0.0004</v>
      </c>
      <c r="G38" s="55">
        <v>0.17</v>
      </c>
      <c r="H38" s="56">
        <v>10</v>
      </c>
      <c r="I38" s="57">
        <f>G38/H38</f>
        <v>0.017</v>
      </c>
      <c r="J38" s="55">
        <v>0.05</v>
      </c>
      <c r="K38" s="56" t="s">
        <v>95</v>
      </c>
      <c r="L38" s="57" t="s">
        <v>101</v>
      </c>
    </row>
    <row r="39" spans="1:12" ht="12.75">
      <c r="A39" s="103">
        <f t="shared" si="3"/>
        <v>30</v>
      </c>
      <c r="B39" s="78" t="s">
        <v>30</v>
      </c>
      <c r="C39" s="105"/>
      <c r="D39" s="55">
        <v>1.1</v>
      </c>
      <c r="E39" s="56">
        <v>1000</v>
      </c>
      <c r="F39" s="57">
        <f t="shared" si="2"/>
        <v>0.0011</v>
      </c>
      <c r="G39" s="55"/>
      <c r="H39" s="56"/>
      <c r="I39" s="57">
        <v>0.017</v>
      </c>
      <c r="J39" s="55">
        <v>0.05</v>
      </c>
      <c r="K39" s="56" t="s">
        <v>95</v>
      </c>
      <c r="L39" s="57" t="s">
        <v>101</v>
      </c>
    </row>
    <row r="40" spans="1:12" ht="12.75">
      <c r="A40" s="103">
        <f t="shared" si="3"/>
        <v>31</v>
      </c>
      <c r="B40" s="78" t="s">
        <v>31</v>
      </c>
      <c r="C40" s="105"/>
      <c r="D40" s="55">
        <v>0.7</v>
      </c>
      <c r="E40" s="56">
        <v>1000</v>
      </c>
      <c r="F40" s="57">
        <f t="shared" si="2"/>
        <v>0.0007</v>
      </c>
      <c r="G40" s="55"/>
      <c r="H40" s="56"/>
      <c r="I40" s="57">
        <f>F40</f>
        <v>0.0007</v>
      </c>
      <c r="J40" s="55">
        <v>0.05</v>
      </c>
      <c r="K40" s="56" t="s">
        <v>95</v>
      </c>
      <c r="L40" s="57" t="s">
        <v>98</v>
      </c>
    </row>
    <row r="41" spans="1:12" ht="12.75">
      <c r="A41" s="103">
        <f t="shared" si="3"/>
        <v>32</v>
      </c>
      <c r="B41" s="78" t="s">
        <v>152</v>
      </c>
      <c r="C41" s="105"/>
      <c r="D41" s="55">
        <v>13</v>
      </c>
      <c r="E41" s="56">
        <v>1000</v>
      </c>
      <c r="F41" s="57">
        <f t="shared" si="2"/>
        <v>0.013</v>
      </c>
      <c r="G41" s="55">
        <v>10</v>
      </c>
      <c r="H41" s="56">
        <v>100</v>
      </c>
      <c r="I41" s="57">
        <f>G41/H41</f>
        <v>0.1</v>
      </c>
      <c r="J41" s="55">
        <v>0.05</v>
      </c>
      <c r="K41" s="56" t="s">
        <v>95</v>
      </c>
      <c r="L41" s="57" t="s">
        <v>98</v>
      </c>
    </row>
    <row r="42" spans="1:12" ht="12.75">
      <c r="A42" s="103">
        <f t="shared" si="3"/>
        <v>33</v>
      </c>
      <c r="B42" s="78" t="s">
        <v>153</v>
      </c>
      <c r="C42" s="105"/>
      <c r="D42" s="55">
        <v>130</v>
      </c>
      <c r="E42" s="56">
        <v>1000</v>
      </c>
      <c r="F42" s="57">
        <f t="shared" si="2"/>
        <v>0.13</v>
      </c>
      <c r="G42" s="55"/>
      <c r="H42" s="56"/>
      <c r="I42" s="57">
        <f>F42</f>
        <v>0.13</v>
      </c>
      <c r="J42" s="55">
        <v>0.5</v>
      </c>
      <c r="K42" s="56" t="s">
        <v>108</v>
      </c>
      <c r="L42" s="57" t="s">
        <v>98</v>
      </c>
    </row>
    <row r="43" spans="1:12" ht="12.75">
      <c r="A43" s="103">
        <f t="shared" si="3"/>
        <v>34</v>
      </c>
      <c r="B43" s="78" t="s">
        <v>154</v>
      </c>
      <c r="C43" s="105"/>
      <c r="D43" s="55">
        <v>0.3</v>
      </c>
      <c r="E43" s="56">
        <v>1000</v>
      </c>
      <c r="F43" s="57">
        <f t="shared" si="2"/>
        <v>0.0003</v>
      </c>
      <c r="G43" s="55"/>
      <c r="H43" s="56"/>
      <c r="I43" s="57">
        <f>F43</f>
        <v>0.0003</v>
      </c>
      <c r="J43" s="55">
        <v>0.05</v>
      </c>
      <c r="K43" s="56" t="s">
        <v>95</v>
      </c>
      <c r="L43" s="57" t="s">
        <v>101</v>
      </c>
    </row>
    <row r="44" spans="1:12" ht="12.75">
      <c r="A44" s="103">
        <f t="shared" si="3"/>
        <v>35</v>
      </c>
      <c r="B44" s="78" t="s">
        <v>155</v>
      </c>
      <c r="C44" s="105"/>
      <c r="D44" s="55">
        <v>1</v>
      </c>
      <c r="E44" s="56">
        <v>1000</v>
      </c>
      <c r="F44" s="57">
        <f t="shared" si="2"/>
        <v>0.001</v>
      </c>
      <c r="G44" s="55">
        <v>0.35</v>
      </c>
      <c r="H44" s="56">
        <v>100</v>
      </c>
      <c r="I44" s="57">
        <f>G44/H44</f>
        <v>0.0034999999999999996</v>
      </c>
      <c r="J44" s="55">
        <v>0.05</v>
      </c>
      <c r="K44" s="56" t="s">
        <v>95</v>
      </c>
      <c r="L44" s="57" t="s">
        <v>98</v>
      </c>
    </row>
    <row r="45" spans="1:12" ht="12.75">
      <c r="A45" s="103">
        <f t="shared" si="3"/>
        <v>36</v>
      </c>
      <c r="B45" s="78" t="s">
        <v>156</v>
      </c>
      <c r="C45" s="105"/>
      <c r="D45" s="55">
        <v>1</v>
      </c>
      <c r="E45" s="56">
        <v>1000</v>
      </c>
      <c r="F45" s="57">
        <f t="shared" si="2"/>
        <v>0.001</v>
      </c>
      <c r="G45" s="55"/>
      <c r="H45" s="56"/>
      <c r="I45" s="57">
        <v>0.0035</v>
      </c>
      <c r="J45" s="55">
        <v>0.05</v>
      </c>
      <c r="K45" s="56" t="s">
        <v>95</v>
      </c>
      <c r="L45" s="57" t="s">
        <v>98</v>
      </c>
    </row>
    <row r="46" spans="1:12" ht="12.75">
      <c r="A46" s="103">
        <f t="shared" si="3"/>
        <v>37</v>
      </c>
      <c r="B46" s="78" t="s">
        <v>157</v>
      </c>
      <c r="C46" s="105"/>
      <c r="D46" s="55">
        <v>3.2</v>
      </c>
      <c r="E46" s="56">
        <v>1000</v>
      </c>
      <c r="F46" s="57">
        <f t="shared" si="2"/>
        <v>0.0032</v>
      </c>
      <c r="G46" s="55">
        <v>0.4</v>
      </c>
      <c r="H46" s="56">
        <v>100</v>
      </c>
      <c r="I46" s="57">
        <f>G46/H46</f>
        <v>0.004</v>
      </c>
      <c r="J46" s="55">
        <v>0.05</v>
      </c>
      <c r="K46" s="56" t="s">
        <v>95</v>
      </c>
      <c r="L46" s="57" t="s">
        <v>101</v>
      </c>
    </row>
    <row r="47" spans="1:12" ht="12.75">
      <c r="A47" s="103">
        <f t="shared" si="3"/>
        <v>38</v>
      </c>
      <c r="B47" s="78" t="s">
        <v>158</v>
      </c>
      <c r="C47" s="105"/>
      <c r="D47" s="55">
        <v>0.72</v>
      </c>
      <c r="E47" s="56">
        <v>1000</v>
      </c>
      <c r="F47" s="57">
        <f t="shared" si="2"/>
        <v>0.0007199999999999999</v>
      </c>
      <c r="G47" s="55">
        <v>0.32</v>
      </c>
      <c r="H47" s="56">
        <v>10</v>
      </c>
      <c r="I47" s="57">
        <f>G47/H47</f>
        <v>0.032</v>
      </c>
      <c r="J47" s="55">
        <v>0.05</v>
      </c>
      <c r="K47" s="56" t="s">
        <v>95</v>
      </c>
      <c r="L47" s="57" t="s">
        <v>101</v>
      </c>
    </row>
    <row r="48" spans="1:12" ht="12.75">
      <c r="A48" s="103">
        <f t="shared" si="3"/>
        <v>39</v>
      </c>
      <c r="B48" s="78" t="s">
        <v>33</v>
      </c>
      <c r="C48" s="105"/>
      <c r="D48" s="55">
        <v>4.1</v>
      </c>
      <c r="E48" s="56">
        <v>1000</v>
      </c>
      <c r="F48" s="57">
        <f t="shared" si="2"/>
        <v>0.0040999999999999995</v>
      </c>
      <c r="G48" s="55"/>
      <c r="H48" s="56"/>
      <c r="I48" s="57">
        <f>F48</f>
        <v>0.0040999999999999995</v>
      </c>
      <c r="J48" s="55">
        <v>0.05</v>
      </c>
      <c r="K48" s="56" t="s">
        <v>95</v>
      </c>
      <c r="L48" s="57" t="s">
        <v>101</v>
      </c>
    </row>
    <row r="49" spans="1:12" ht="12.75">
      <c r="A49" s="103">
        <f t="shared" si="3"/>
        <v>40</v>
      </c>
      <c r="B49" s="78" t="s">
        <v>34</v>
      </c>
      <c r="C49" s="105"/>
      <c r="D49" s="55">
        <v>30</v>
      </c>
      <c r="E49" s="56">
        <v>1000</v>
      </c>
      <c r="F49" s="57">
        <f t="shared" si="2"/>
        <v>0.03</v>
      </c>
      <c r="G49" s="55"/>
      <c r="H49" s="56"/>
      <c r="I49" s="57">
        <f>F49</f>
        <v>0.03</v>
      </c>
      <c r="J49" s="55">
        <v>0.5</v>
      </c>
      <c r="K49" s="56" t="s">
        <v>108</v>
      </c>
      <c r="L49" s="57" t="s">
        <v>101</v>
      </c>
    </row>
    <row r="50" spans="1:12" ht="12.75">
      <c r="A50" s="103">
        <f t="shared" si="3"/>
        <v>41</v>
      </c>
      <c r="B50" s="104" t="s">
        <v>35</v>
      </c>
      <c r="C50" s="54"/>
      <c r="D50" s="51">
        <v>0.78</v>
      </c>
      <c r="E50" s="49">
        <v>1000</v>
      </c>
      <c r="F50" s="50">
        <f t="shared" si="2"/>
        <v>0.00078</v>
      </c>
      <c r="G50" s="51">
        <v>0.36</v>
      </c>
      <c r="H50" s="49">
        <v>100</v>
      </c>
      <c r="I50" s="50">
        <f>G50/H50</f>
        <v>0.0036</v>
      </c>
      <c r="J50" s="51">
        <v>0.05</v>
      </c>
      <c r="K50" s="49" t="s">
        <v>95</v>
      </c>
      <c r="L50" s="50" t="s">
        <v>98</v>
      </c>
    </row>
    <row r="51" spans="1:12" ht="12.75">
      <c r="A51" s="103">
        <f t="shared" si="3"/>
        <v>42</v>
      </c>
      <c r="B51" s="78" t="s">
        <v>36</v>
      </c>
      <c r="C51" s="105"/>
      <c r="D51" s="55">
        <v>3.2</v>
      </c>
      <c r="E51" s="56">
        <v>5000</v>
      </c>
      <c r="F51" s="57">
        <f t="shared" si="2"/>
        <v>0.00064</v>
      </c>
      <c r="G51" s="55">
        <v>1</v>
      </c>
      <c r="H51" s="56">
        <v>100</v>
      </c>
      <c r="I51" s="57">
        <f>G51/H51</f>
        <v>0.01</v>
      </c>
      <c r="J51" s="55">
        <v>0.05</v>
      </c>
      <c r="K51" s="56" t="s">
        <v>95</v>
      </c>
      <c r="L51" s="57" t="s">
        <v>98</v>
      </c>
    </row>
    <row r="52" spans="1:12" ht="12.75">
      <c r="A52" s="103">
        <f t="shared" si="3"/>
        <v>43</v>
      </c>
      <c r="B52" s="78" t="s">
        <v>37</v>
      </c>
      <c r="C52" s="105"/>
      <c r="D52" s="55">
        <v>16</v>
      </c>
      <c r="E52" s="56">
        <v>1000</v>
      </c>
      <c r="F52" s="57">
        <f t="shared" si="2"/>
        <v>0.016</v>
      </c>
      <c r="G52" s="55">
        <v>6.3</v>
      </c>
      <c r="H52" s="56">
        <v>100</v>
      </c>
      <c r="I52" s="57">
        <f>+G52/H52</f>
        <v>0.063</v>
      </c>
      <c r="J52" s="55">
        <v>0.05</v>
      </c>
      <c r="K52" s="56" t="s">
        <v>95</v>
      </c>
      <c r="L52" s="57" t="s">
        <v>101</v>
      </c>
    </row>
    <row r="53" spans="1:12" ht="12.75">
      <c r="A53" s="103">
        <f t="shared" si="3"/>
        <v>44</v>
      </c>
      <c r="B53" s="78" t="s">
        <v>38</v>
      </c>
      <c r="C53" s="105"/>
      <c r="D53" s="55">
        <v>100</v>
      </c>
      <c r="E53" s="56">
        <v>1000</v>
      </c>
      <c r="F53" s="57">
        <f t="shared" si="2"/>
        <v>0.1</v>
      </c>
      <c r="G53" s="55"/>
      <c r="H53" s="56"/>
      <c r="I53" s="57">
        <f>F53</f>
        <v>0.1</v>
      </c>
      <c r="J53" s="55">
        <v>0.05</v>
      </c>
      <c r="K53" s="56" t="s">
        <v>95</v>
      </c>
      <c r="L53" s="57" t="s">
        <v>101</v>
      </c>
    </row>
    <row r="54" spans="1:12" ht="12.75">
      <c r="A54" s="103">
        <f t="shared" si="3"/>
        <v>45</v>
      </c>
      <c r="B54" s="78" t="s">
        <v>39</v>
      </c>
      <c r="C54" s="105"/>
      <c r="D54" s="55">
        <v>13</v>
      </c>
      <c r="E54" s="56">
        <v>1000</v>
      </c>
      <c r="F54" s="57">
        <f t="shared" si="2"/>
        <v>0.013</v>
      </c>
      <c r="G54" s="55">
        <v>4.3</v>
      </c>
      <c r="H54" s="56">
        <v>50</v>
      </c>
      <c r="I54" s="57">
        <f aca="true" t="shared" si="4" ref="I54:I59">G54/H54</f>
        <v>0.086</v>
      </c>
      <c r="J54" s="55">
        <v>0.05</v>
      </c>
      <c r="K54" s="56" t="s">
        <v>95</v>
      </c>
      <c r="L54" s="57" t="s">
        <v>101</v>
      </c>
    </row>
    <row r="55" spans="1:12" ht="12.75">
      <c r="A55" s="103">
        <f t="shared" si="3"/>
        <v>46</v>
      </c>
      <c r="B55" s="78" t="s">
        <v>40</v>
      </c>
      <c r="C55" s="105"/>
      <c r="D55" s="55">
        <v>1</v>
      </c>
      <c r="E55" s="56">
        <v>1000</v>
      </c>
      <c r="F55" s="57">
        <f t="shared" si="2"/>
        <v>0.001</v>
      </c>
      <c r="G55" s="55">
        <v>0.33</v>
      </c>
      <c r="H55" s="56">
        <v>50</v>
      </c>
      <c r="I55" s="57">
        <f t="shared" si="4"/>
        <v>0.0066</v>
      </c>
      <c r="J55" s="55">
        <v>0.05</v>
      </c>
      <c r="K55" s="56" t="s">
        <v>95</v>
      </c>
      <c r="L55" s="57" t="s">
        <v>101</v>
      </c>
    </row>
    <row r="56" spans="1:12" ht="12.75">
      <c r="A56" s="103">
        <f t="shared" si="3"/>
        <v>47</v>
      </c>
      <c r="B56" s="78" t="s">
        <v>41</v>
      </c>
      <c r="C56" s="105"/>
      <c r="D56" s="55">
        <v>28</v>
      </c>
      <c r="E56" s="56">
        <v>1000</v>
      </c>
      <c r="F56" s="57">
        <f t="shared" si="2"/>
        <v>0.028</v>
      </c>
      <c r="G56" s="55">
        <v>5.7</v>
      </c>
      <c r="H56" s="56">
        <v>100</v>
      </c>
      <c r="I56" s="57">
        <f t="shared" si="4"/>
        <v>0.057</v>
      </c>
      <c r="J56" s="55">
        <v>0.05</v>
      </c>
      <c r="K56" s="56" t="s">
        <v>95</v>
      </c>
      <c r="L56" s="57" t="s">
        <v>101</v>
      </c>
    </row>
    <row r="57" spans="1:12" ht="12.75">
      <c r="A57" s="103">
        <f t="shared" si="3"/>
        <v>48</v>
      </c>
      <c r="B57" s="78" t="s">
        <v>42</v>
      </c>
      <c r="C57" s="105"/>
      <c r="D57" s="55">
        <v>480</v>
      </c>
      <c r="E57" s="56">
        <v>1000</v>
      </c>
      <c r="F57" s="57">
        <f t="shared" si="2"/>
        <v>0.48</v>
      </c>
      <c r="G57" s="55">
        <v>100</v>
      </c>
      <c r="H57" s="56">
        <v>100</v>
      </c>
      <c r="I57" s="57">
        <f t="shared" si="4"/>
        <v>1</v>
      </c>
      <c r="J57" s="55">
        <v>0.05</v>
      </c>
      <c r="K57" s="56" t="s">
        <v>95</v>
      </c>
      <c r="L57" s="57" t="s">
        <v>96</v>
      </c>
    </row>
    <row r="58" spans="1:12" ht="12.75">
      <c r="A58" s="103">
        <f t="shared" si="3"/>
        <v>49</v>
      </c>
      <c r="B58" s="78" t="s">
        <v>147</v>
      </c>
      <c r="C58" s="105"/>
      <c r="D58" s="55">
        <v>5.3</v>
      </c>
      <c r="E58" s="56">
        <v>1000</v>
      </c>
      <c r="F58" s="57">
        <f t="shared" si="2"/>
        <v>0.0053</v>
      </c>
      <c r="G58" s="55">
        <v>1</v>
      </c>
      <c r="H58" s="56">
        <v>10</v>
      </c>
      <c r="I58" s="57">
        <f t="shared" si="4"/>
        <v>0.1</v>
      </c>
      <c r="J58" s="55">
        <v>0.05</v>
      </c>
      <c r="K58" s="56" t="s">
        <v>95</v>
      </c>
      <c r="L58" s="57" t="s">
        <v>101</v>
      </c>
    </row>
    <row r="59" spans="1:12" ht="12.75">
      <c r="A59" s="103">
        <f t="shared" si="3"/>
        <v>50</v>
      </c>
      <c r="B59" s="78" t="s">
        <v>148</v>
      </c>
      <c r="C59" s="105"/>
      <c r="D59" s="55">
        <v>9.5</v>
      </c>
      <c r="E59" s="56">
        <v>1000</v>
      </c>
      <c r="F59" s="57">
        <f t="shared" si="2"/>
        <v>0.0095</v>
      </c>
      <c r="G59" s="55">
        <v>1</v>
      </c>
      <c r="H59" s="56">
        <v>100</v>
      </c>
      <c r="I59" s="57">
        <f t="shared" si="4"/>
        <v>0.01</v>
      </c>
      <c r="J59" s="55">
        <v>0.05</v>
      </c>
      <c r="K59" s="56" t="s">
        <v>95</v>
      </c>
      <c r="L59" s="57" t="s">
        <v>101</v>
      </c>
    </row>
    <row r="60" spans="1:12" ht="12.75">
      <c r="A60" s="103">
        <f t="shared" si="3"/>
        <v>51</v>
      </c>
      <c r="B60" s="78" t="s">
        <v>149</v>
      </c>
      <c r="C60" s="105"/>
      <c r="D60" s="55">
        <v>17</v>
      </c>
      <c r="E60" s="56">
        <v>10000</v>
      </c>
      <c r="F60" s="57">
        <f t="shared" si="2"/>
        <v>0.0017</v>
      </c>
      <c r="G60" s="55"/>
      <c r="H60" s="56"/>
      <c r="I60" s="57">
        <f>F60</f>
        <v>0.0017</v>
      </c>
      <c r="J60" s="55">
        <v>0.05</v>
      </c>
      <c r="K60" s="56" t="s">
        <v>95</v>
      </c>
      <c r="L60" s="57" t="s">
        <v>101</v>
      </c>
    </row>
    <row r="61" spans="1:12" ht="12.75">
      <c r="A61" s="103">
        <f t="shared" si="3"/>
        <v>52</v>
      </c>
      <c r="B61" s="78" t="s">
        <v>150</v>
      </c>
      <c r="C61" s="105"/>
      <c r="D61" s="55">
        <v>2</v>
      </c>
      <c r="E61" s="56">
        <v>1000</v>
      </c>
      <c r="F61" s="57">
        <f t="shared" si="2"/>
        <v>0.002</v>
      </c>
      <c r="G61" s="55">
        <v>0.3</v>
      </c>
      <c r="H61" s="56">
        <v>100</v>
      </c>
      <c r="I61" s="57">
        <f>G61/H61</f>
        <v>0.003</v>
      </c>
      <c r="J61" s="55">
        <v>0.05</v>
      </c>
      <c r="K61" s="56" t="s">
        <v>95</v>
      </c>
      <c r="L61" s="57" t="s">
        <v>98</v>
      </c>
    </row>
    <row r="62" spans="1:12" ht="13.5" thickBot="1">
      <c r="A62" s="107">
        <f t="shared" si="3"/>
        <v>53</v>
      </c>
      <c r="B62" s="108" t="s">
        <v>151</v>
      </c>
      <c r="C62" s="109"/>
      <c r="D62" s="95">
        <v>7</v>
      </c>
      <c r="E62" s="96">
        <v>1000</v>
      </c>
      <c r="F62" s="97">
        <f t="shared" si="2"/>
        <v>0.007</v>
      </c>
      <c r="G62" s="95"/>
      <c r="H62" s="96"/>
      <c r="I62" s="97">
        <f>F62</f>
        <v>0.007</v>
      </c>
      <c r="J62" s="95">
        <v>0.05</v>
      </c>
      <c r="K62" s="96" t="s">
        <v>95</v>
      </c>
      <c r="L62" s="97" t="s">
        <v>101</v>
      </c>
    </row>
    <row r="63" spans="1:12" ht="12.75">
      <c r="A63" s="38"/>
      <c r="B63" s="38"/>
      <c r="C63" s="38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12.75">
      <c r="A64" s="38"/>
      <c r="B64" s="38"/>
      <c r="C64" s="38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2.75">
      <c r="A65" s="38"/>
      <c r="B65" s="38"/>
      <c r="C65" s="38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6.5" thickBot="1">
      <c r="A66" s="38"/>
      <c r="B66" s="100" t="s">
        <v>267</v>
      </c>
      <c r="C66" s="38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.75">
      <c r="A67" s="64">
        <v>60</v>
      </c>
      <c r="B67" s="65" t="s">
        <v>268</v>
      </c>
      <c r="C67" s="66"/>
      <c r="D67" s="67">
        <v>1.7</v>
      </c>
      <c r="E67" s="68">
        <v>1000</v>
      </c>
      <c r="F67" s="69">
        <f>D67/E67</f>
        <v>0.0017</v>
      </c>
      <c r="G67" s="67">
        <v>0.1</v>
      </c>
      <c r="H67" s="68">
        <v>100</v>
      </c>
      <c r="I67" s="69">
        <f>G67/H67</f>
        <v>0.001</v>
      </c>
      <c r="J67" s="67">
        <v>0.05</v>
      </c>
      <c r="K67" s="68" t="s">
        <v>95</v>
      </c>
      <c r="L67" s="69" t="s">
        <v>98</v>
      </c>
    </row>
    <row r="68" spans="1:12" ht="12.75">
      <c r="A68" s="110">
        <v>61</v>
      </c>
      <c r="B68" s="58" t="s">
        <v>269</v>
      </c>
      <c r="C68" s="82"/>
      <c r="D68" s="61">
        <v>1.8</v>
      </c>
      <c r="E68" s="62">
        <v>1000</v>
      </c>
      <c r="F68" s="63">
        <f>D68/E68</f>
        <v>0.0018</v>
      </c>
      <c r="G68" s="61">
        <v>0.09</v>
      </c>
      <c r="H68" s="62">
        <v>100</v>
      </c>
      <c r="I68" s="63">
        <f>G68/H68</f>
        <v>0.0009</v>
      </c>
      <c r="J68" s="61">
        <v>0.05</v>
      </c>
      <c r="K68" s="62" t="s">
        <v>95</v>
      </c>
      <c r="L68" s="63" t="s">
        <v>101</v>
      </c>
    </row>
    <row r="69" spans="1:12" ht="13.5" thickBot="1">
      <c r="A69" s="107">
        <v>62</v>
      </c>
      <c r="B69" s="108" t="s">
        <v>270</v>
      </c>
      <c r="C69" s="111"/>
      <c r="D69" s="95">
        <v>0.3</v>
      </c>
      <c r="E69" s="96">
        <v>1000</v>
      </c>
      <c r="F69" s="97">
        <f>D69/E69</f>
        <v>0.0003</v>
      </c>
      <c r="G69" s="95"/>
      <c r="H69" s="96"/>
      <c r="I69" s="97">
        <f>F69</f>
        <v>0.0003</v>
      </c>
      <c r="J69" s="95">
        <v>0.05</v>
      </c>
      <c r="K69" s="96" t="s">
        <v>95</v>
      </c>
      <c r="L69" s="97" t="s">
        <v>101</v>
      </c>
    </row>
    <row r="70" spans="1:12" ht="12.75">
      <c r="A70" s="98"/>
      <c r="B70" s="98"/>
      <c r="C70" s="98"/>
      <c r="D70" s="99"/>
      <c r="E70" s="99"/>
      <c r="F70" s="99"/>
      <c r="G70" s="99"/>
      <c r="H70" s="99"/>
      <c r="I70" s="99"/>
      <c r="J70" s="99"/>
      <c r="K70" s="99"/>
      <c r="L70" s="99"/>
    </row>
    <row r="71" spans="1:12" ht="16.5" thickBot="1">
      <c r="A71" s="38"/>
      <c r="B71" s="100" t="s">
        <v>271</v>
      </c>
      <c r="C71" s="38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.75">
      <c r="A72" s="64">
        <v>70</v>
      </c>
      <c r="B72" s="65" t="s">
        <v>272</v>
      </c>
      <c r="C72" s="66"/>
      <c r="D72" s="67">
        <v>0.1</v>
      </c>
      <c r="E72" s="68">
        <v>1000</v>
      </c>
      <c r="F72" s="69">
        <f>D72/E72</f>
        <v>0.0001</v>
      </c>
      <c r="G72" s="67">
        <v>0.046</v>
      </c>
      <c r="H72" s="68">
        <v>100</v>
      </c>
      <c r="I72" s="69">
        <f>G72/H72</f>
        <v>0.00046</v>
      </c>
      <c r="J72" s="67">
        <v>0.5</v>
      </c>
      <c r="K72" s="68" t="s">
        <v>108</v>
      </c>
      <c r="L72" s="69" t="s">
        <v>98</v>
      </c>
    </row>
    <row r="73" spans="1:12" ht="13.5" thickBot="1">
      <c r="A73" s="107">
        <v>71</v>
      </c>
      <c r="B73" s="108" t="s">
        <v>273</v>
      </c>
      <c r="C73" s="111"/>
      <c r="D73" s="95">
        <v>2.9</v>
      </c>
      <c r="E73" s="96">
        <v>1000</v>
      </c>
      <c r="F73" s="97">
        <f>D73/E73</f>
        <v>0.0029</v>
      </c>
      <c r="G73" s="95">
        <v>1</v>
      </c>
      <c r="H73" s="96">
        <v>10</v>
      </c>
      <c r="I73" s="97">
        <f>G73/H73</f>
        <v>0.1</v>
      </c>
      <c r="J73" s="95">
        <v>0.05</v>
      </c>
      <c r="K73" s="96" t="s">
        <v>95</v>
      </c>
      <c r="L73" s="97" t="s">
        <v>101</v>
      </c>
    </row>
    <row r="74" spans="1:12" ht="12.75">
      <c r="A74" s="38"/>
      <c r="B74" s="38"/>
      <c r="C74" s="38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8"/>
      <c r="B75" s="38"/>
      <c r="C75" s="38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6.5" thickBot="1">
      <c r="A76" s="38"/>
      <c r="B76" s="100" t="s">
        <v>159</v>
      </c>
      <c r="C76" s="38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64">
        <v>80</v>
      </c>
      <c r="B77" s="65" t="s">
        <v>160</v>
      </c>
      <c r="C77" s="66"/>
      <c r="D77" s="70">
        <v>0.15</v>
      </c>
      <c r="E77" s="68">
        <v>1000</v>
      </c>
      <c r="F77" s="69">
        <f aca="true" t="shared" si="5" ref="F77:F96">D77/E77</f>
        <v>0.00015</v>
      </c>
      <c r="G77" s="67"/>
      <c r="H77" s="68"/>
      <c r="I77" s="69">
        <f>F77</f>
        <v>0.00015</v>
      </c>
      <c r="J77" s="67">
        <v>0.5</v>
      </c>
      <c r="K77" s="68" t="s">
        <v>108</v>
      </c>
      <c r="L77" s="69" t="s">
        <v>96</v>
      </c>
    </row>
    <row r="78" spans="1:12" ht="12.75">
      <c r="A78" s="103">
        <f aca="true" t="shared" si="6" ref="A78:A96">A77+1</f>
        <v>81</v>
      </c>
      <c r="B78" s="78" t="s">
        <v>161</v>
      </c>
      <c r="C78" s="79"/>
      <c r="D78" s="80">
        <v>360</v>
      </c>
      <c r="E78" s="56">
        <v>1000</v>
      </c>
      <c r="F78" s="57">
        <f t="shared" si="5"/>
        <v>0.36</v>
      </c>
      <c r="G78" s="55"/>
      <c r="H78" s="56"/>
      <c r="I78" s="57">
        <f>F78</f>
        <v>0.36</v>
      </c>
      <c r="J78" s="55">
        <v>0.05</v>
      </c>
      <c r="K78" s="56" t="s">
        <v>95</v>
      </c>
      <c r="L78" s="57" t="s">
        <v>101</v>
      </c>
    </row>
    <row r="79" spans="1:12" ht="12.75">
      <c r="A79" s="103">
        <f t="shared" si="6"/>
        <v>82</v>
      </c>
      <c r="B79" s="78" t="s">
        <v>162</v>
      </c>
      <c r="C79" s="79"/>
      <c r="D79" s="80">
        <v>0.4</v>
      </c>
      <c r="E79" s="56">
        <v>5000</v>
      </c>
      <c r="F79" s="57">
        <f t="shared" si="5"/>
        <v>8E-05</v>
      </c>
      <c r="G79" s="55"/>
      <c r="H79" s="56"/>
      <c r="I79" s="57">
        <f>F79</f>
        <v>8E-05</v>
      </c>
      <c r="J79" s="55">
        <v>1</v>
      </c>
      <c r="K79" s="56" t="s">
        <v>163</v>
      </c>
      <c r="L79" s="57" t="s">
        <v>98</v>
      </c>
    </row>
    <row r="80" spans="1:12" ht="12.75">
      <c r="A80" s="103">
        <f t="shared" si="6"/>
        <v>83</v>
      </c>
      <c r="B80" s="78" t="s">
        <v>164</v>
      </c>
      <c r="C80" s="82"/>
      <c r="D80" s="77">
        <v>0.78</v>
      </c>
      <c r="E80" s="56">
        <v>1000</v>
      </c>
      <c r="F80" s="57">
        <f t="shared" si="5"/>
        <v>0.00078</v>
      </c>
      <c r="G80" s="55">
        <v>0.2</v>
      </c>
      <c r="H80" s="56">
        <v>100</v>
      </c>
      <c r="I80" s="57">
        <f>G80/H80</f>
        <v>0.002</v>
      </c>
      <c r="J80" s="55">
        <v>0.5</v>
      </c>
      <c r="K80" s="56" t="s">
        <v>108</v>
      </c>
      <c r="L80" s="57" t="s">
        <v>98</v>
      </c>
    </row>
    <row r="81" spans="1:12" ht="12.75">
      <c r="A81" s="103">
        <f t="shared" si="6"/>
        <v>84</v>
      </c>
      <c r="B81" s="105" t="s">
        <v>165</v>
      </c>
      <c r="C81" s="86"/>
      <c r="D81" s="80">
        <v>55.6</v>
      </c>
      <c r="E81" s="56">
        <v>10000</v>
      </c>
      <c r="F81" s="57">
        <f t="shared" si="5"/>
        <v>0.00556</v>
      </c>
      <c r="G81" s="55"/>
      <c r="H81" s="56"/>
      <c r="I81" s="57">
        <f>F81</f>
        <v>0.00556</v>
      </c>
      <c r="J81" s="55">
        <v>1</v>
      </c>
      <c r="K81" s="56" t="s">
        <v>98</v>
      </c>
      <c r="L81" s="57" t="s">
        <v>98</v>
      </c>
    </row>
    <row r="82" spans="1:12" ht="12.75">
      <c r="A82" s="103">
        <f t="shared" si="6"/>
        <v>85</v>
      </c>
      <c r="B82" s="112" t="s">
        <v>166</v>
      </c>
      <c r="C82" s="113"/>
      <c r="D82" s="114">
        <v>35</v>
      </c>
      <c r="E82" s="112">
        <v>5000</v>
      </c>
      <c r="F82" s="115">
        <f t="shared" si="5"/>
        <v>0.007</v>
      </c>
      <c r="G82" s="116"/>
      <c r="H82" s="112"/>
      <c r="I82" s="115">
        <f>F82</f>
        <v>0.007</v>
      </c>
      <c r="J82" s="116">
        <v>1</v>
      </c>
      <c r="K82" s="112" t="s">
        <v>163</v>
      </c>
      <c r="L82" s="115" t="s">
        <v>98</v>
      </c>
    </row>
    <row r="83" spans="1:12" ht="12.75">
      <c r="A83" s="103">
        <f t="shared" si="6"/>
        <v>86</v>
      </c>
      <c r="B83" s="78" t="s">
        <v>167</v>
      </c>
      <c r="C83" s="79"/>
      <c r="D83" s="80">
        <v>2</v>
      </c>
      <c r="E83" s="56">
        <v>1000</v>
      </c>
      <c r="F83" s="57">
        <f t="shared" si="5"/>
        <v>0.002</v>
      </c>
      <c r="G83" s="55"/>
      <c r="H83" s="56"/>
      <c r="I83" s="57">
        <f>F83</f>
        <v>0.002</v>
      </c>
      <c r="J83" s="55">
        <v>0.05</v>
      </c>
      <c r="K83" s="56" t="s">
        <v>95</v>
      </c>
      <c r="L83" s="57" t="s">
        <v>98</v>
      </c>
    </row>
    <row r="84" spans="1:12" ht="12.75">
      <c r="A84" s="103">
        <f t="shared" si="6"/>
        <v>87</v>
      </c>
      <c r="B84" s="78" t="s">
        <v>168</v>
      </c>
      <c r="C84" s="79"/>
      <c r="D84" s="80">
        <v>0.31</v>
      </c>
      <c r="E84" s="56">
        <v>1000</v>
      </c>
      <c r="F84" s="57">
        <f t="shared" si="5"/>
        <v>0.00031</v>
      </c>
      <c r="G84" s="55"/>
      <c r="H84" s="56"/>
      <c r="I84" s="57">
        <f>F84</f>
        <v>0.00031</v>
      </c>
      <c r="J84" s="55">
        <v>0.05</v>
      </c>
      <c r="K84" s="56" t="s">
        <v>95</v>
      </c>
      <c r="L84" s="57" t="s">
        <v>98</v>
      </c>
    </row>
    <row r="85" spans="1:12" ht="12.75">
      <c r="A85" s="103">
        <f t="shared" si="6"/>
        <v>88</v>
      </c>
      <c r="B85" s="78" t="s">
        <v>169</v>
      </c>
      <c r="C85" s="79"/>
      <c r="D85" s="80">
        <v>0.18</v>
      </c>
      <c r="E85" s="56">
        <v>1000</v>
      </c>
      <c r="F85" s="57">
        <f t="shared" si="5"/>
        <v>0.00017999999999999998</v>
      </c>
      <c r="G85" s="55">
        <v>0.024</v>
      </c>
      <c r="H85" s="56">
        <v>100</v>
      </c>
      <c r="I85" s="57">
        <f>G85/H85</f>
        <v>0.00024</v>
      </c>
      <c r="J85" s="55">
        <v>1</v>
      </c>
      <c r="K85" s="56" t="s">
        <v>163</v>
      </c>
      <c r="L85" s="57" t="s">
        <v>98</v>
      </c>
    </row>
    <row r="86" spans="1:12" ht="12.75">
      <c r="A86" s="103">
        <f t="shared" si="6"/>
        <v>89</v>
      </c>
      <c r="B86" s="78" t="s">
        <v>170</v>
      </c>
      <c r="C86" s="79"/>
      <c r="D86" s="80">
        <v>0.0067</v>
      </c>
      <c r="E86" s="56">
        <v>1000</v>
      </c>
      <c r="F86" s="57">
        <f t="shared" si="5"/>
        <v>6.7E-06</v>
      </c>
      <c r="G86" s="55">
        <v>0.0057</v>
      </c>
      <c r="H86" s="56">
        <v>50</v>
      </c>
      <c r="I86" s="57">
        <f>G86/H86</f>
        <v>0.000114</v>
      </c>
      <c r="J86" s="55">
        <v>0.5</v>
      </c>
      <c r="K86" s="56" t="s">
        <v>108</v>
      </c>
      <c r="L86" s="57" t="s">
        <v>98</v>
      </c>
    </row>
    <row r="87" spans="1:12" ht="12.75">
      <c r="A87" s="103">
        <f t="shared" si="6"/>
        <v>90</v>
      </c>
      <c r="B87" s="72" t="s">
        <v>171</v>
      </c>
      <c r="C87" s="73"/>
      <c r="D87" s="77">
        <v>0.06</v>
      </c>
      <c r="E87" s="75">
        <v>1000</v>
      </c>
      <c r="F87" s="76">
        <f t="shared" si="5"/>
        <v>5.9999999999999995E-05</v>
      </c>
      <c r="G87" s="74"/>
      <c r="H87" s="75"/>
      <c r="I87" s="76">
        <f aca="true" t="shared" si="7" ref="I87:I94">F87</f>
        <v>5.9999999999999995E-05</v>
      </c>
      <c r="J87" s="74">
        <v>0.5</v>
      </c>
      <c r="K87" s="75" t="s">
        <v>108</v>
      </c>
      <c r="L87" s="76" t="s">
        <v>98</v>
      </c>
    </row>
    <row r="88" spans="1:12" ht="12.75">
      <c r="A88" s="103">
        <f t="shared" si="6"/>
        <v>91</v>
      </c>
      <c r="B88" s="78" t="s">
        <v>172</v>
      </c>
      <c r="C88" s="79"/>
      <c r="D88" s="80">
        <v>0.15</v>
      </c>
      <c r="E88" s="56">
        <v>1000</v>
      </c>
      <c r="F88" s="57">
        <f t="shared" si="5"/>
        <v>0.00015</v>
      </c>
      <c r="G88" s="55"/>
      <c r="H88" s="56"/>
      <c r="I88" s="76">
        <f t="shared" si="7"/>
        <v>0.00015</v>
      </c>
      <c r="J88" s="55">
        <v>0.05</v>
      </c>
      <c r="K88" s="56" t="s">
        <v>95</v>
      </c>
      <c r="L88" s="57" t="s">
        <v>98</v>
      </c>
    </row>
    <row r="89" spans="1:12" ht="12.75">
      <c r="A89" s="103">
        <f t="shared" si="6"/>
        <v>92</v>
      </c>
      <c r="B89" s="78" t="s">
        <v>173</v>
      </c>
      <c r="C89" s="79"/>
      <c r="D89" s="80">
        <v>0.59</v>
      </c>
      <c r="E89" s="56">
        <v>5000</v>
      </c>
      <c r="F89" s="57">
        <f t="shared" si="5"/>
        <v>0.000118</v>
      </c>
      <c r="G89" s="55"/>
      <c r="H89" s="56"/>
      <c r="I89" s="76">
        <f t="shared" si="7"/>
        <v>0.000118</v>
      </c>
      <c r="J89" s="55">
        <v>1</v>
      </c>
      <c r="K89" s="56" t="s">
        <v>163</v>
      </c>
      <c r="L89" s="57" t="s">
        <v>98</v>
      </c>
    </row>
    <row r="90" spans="1:12" ht="12.75">
      <c r="A90" s="103">
        <f t="shared" si="6"/>
        <v>93</v>
      </c>
      <c r="B90" s="78" t="s">
        <v>50</v>
      </c>
      <c r="C90" s="79"/>
      <c r="D90" s="80">
        <v>15.4</v>
      </c>
      <c r="E90" s="56">
        <v>5000</v>
      </c>
      <c r="F90" s="57">
        <f t="shared" si="5"/>
        <v>0.0030800000000000003</v>
      </c>
      <c r="G90" s="55"/>
      <c r="H90" s="56"/>
      <c r="I90" s="76">
        <f t="shared" si="7"/>
        <v>0.0030800000000000003</v>
      </c>
      <c r="J90" s="55">
        <v>0.05</v>
      </c>
      <c r="K90" s="56" t="s">
        <v>95</v>
      </c>
      <c r="L90" s="57" t="s">
        <v>96</v>
      </c>
    </row>
    <row r="91" spans="1:12" ht="12.75">
      <c r="A91" s="103">
        <f t="shared" si="6"/>
        <v>94</v>
      </c>
      <c r="B91" s="112" t="s">
        <v>51</v>
      </c>
      <c r="C91" s="115"/>
      <c r="D91" s="114">
        <v>0.92</v>
      </c>
      <c r="E91" s="112">
        <v>1000</v>
      </c>
      <c r="F91" s="115">
        <f t="shared" si="5"/>
        <v>0.00092</v>
      </c>
      <c r="G91" s="116"/>
      <c r="H91" s="112"/>
      <c r="I91" s="76">
        <f t="shared" si="7"/>
        <v>0.00092</v>
      </c>
      <c r="J91" s="116">
        <v>0.05</v>
      </c>
      <c r="K91" s="112" t="s">
        <v>95</v>
      </c>
      <c r="L91" s="115" t="s">
        <v>98</v>
      </c>
    </row>
    <row r="92" spans="1:12" ht="12.75">
      <c r="A92" s="103">
        <f t="shared" si="6"/>
        <v>95</v>
      </c>
      <c r="B92" s="78" t="s">
        <v>52</v>
      </c>
      <c r="C92" s="79"/>
      <c r="D92" s="80">
        <v>128</v>
      </c>
      <c r="E92" s="56">
        <v>1000</v>
      </c>
      <c r="F92" s="57">
        <f t="shared" si="5"/>
        <v>0.128</v>
      </c>
      <c r="G92" s="55"/>
      <c r="H92" s="56"/>
      <c r="I92" s="76">
        <f t="shared" si="7"/>
        <v>0.128</v>
      </c>
      <c r="J92" s="55">
        <v>0.05</v>
      </c>
      <c r="K92" s="56" t="s">
        <v>95</v>
      </c>
      <c r="L92" s="57" t="s">
        <v>101</v>
      </c>
    </row>
    <row r="93" spans="1:12" ht="12.75">
      <c r="A93" s="103">
        <f t="shared" si="6"/>
        <v>96</v>
      </c>
      <c r="B93" s="78" t="s">
        <v>53</v>
      </c>
      <c r="C93" s="82"/>
      <c r="D93" s="80">
        <v>36.5</v>
      </c>
      <c r="E93" s="56">
        <v>5000</v>
      </c>
      <c r="F93" s="57">
        <f t="shared" si="5"/>
        <v>0.0073</v>
      </c>
      <c r="G93" s="55"/>
      <c r="H93" s="56"/>
      <c r="I93" s="76">
        <f t="shared" si="7"/>
        <v>0.0073</v>
      </c>
      <c r="J93" s="55">
        <v>1</v>
      </c>
      <c r="K93" s="56" t="s">
        <v>98</v>
      </c>
      <c r="L93" s="57" t="s">
        <v>98</v>
      </c>
    </row>
    <row r="94" spans="1:12" ht="12.75">
      <c r="A94" s="103">
        <f t="shared" si="6"/>
        <v>97</v>
      </c>
      <c r="B94" s="105" t="s">
        <v>54</v>
      </c>
      <c r="C94" s="86"/>
      <c r="D94" s="80">
        <v>87</v>
      </c>
      <c r="E94" s="56">
        <v>10000</v>
      </c>
      <c r="F94" s="57">
        <f t="shared" si="5"/>
        <v>0.0087</v>
      </c>
      <c r="G94" s="55"/>
      <c r="H94" s="56"/>
      <c r="I94" s="76">
        <f t="shared" si="7"/>
        <v>0.0087</v>
      </c>
      <c r="J94" s="55">
        <v>1</v>
      </c>
      <c r="K94" s="56" t="s">
        <v>55</v>
      </c>
      <c r="L94" s="57" t="s">
        <v>55</v>
      </c>
    </row>
    <row r="95" spans="1:12" ht="12.75">
      <c r="A95" s="110">
        <f t="shared" si="6"/>
        <v>98</v>
      </c>
      <c r="B95" s="117" t="s">
        <v>56</v>
      </c>
      <c r="C95" s="118"/>
      <c r="D95" s="119">
        <v>0.0014</v>
      </c>
      <c r="E95" s="120">
        <v>1000</v>
      </c>
      <c r="F95" s="121">
        <f t="shared" si="5"/>
        <v>1.4E-06</v>
      </c>
      <c r="G95" s="122">
        <v>0.00069</v>
      </c>
      <c r="H95" s="123">
        <v>10</v>
      </c>
      <c r="I95" s="124">
        <f>+G95/H95</f>
        <v>6.9E-05</v>
      </c>
      <c r="J95" s="125">
        <v>0.5</v>
      </c>
      <c r="K95" s="117" t="s">
        <v>108</v>
      </c>
      <c r="L95" s="126" t="s">
        <v>98</v>
      </c>
    </row>
    <row r="96" spans="1:12" ht="13.5" thickBot="1">
      <c r="A96" s="107">
        <f t="shared" si="6"/>
        <v>99</v>
      </c>
      <c r="B96" s="127" t="s">
        <v>249</v>
      </c>
      <c r="C96" s="128"/>
      <c r="D96" s="129">
        <v>344</v>
      </c>
      <c r="E96" s="130">
        <v>1000</v>
      </c>
      <c r="F96" s="130">
        <f t="shared" si="5"/>
        <v>0.344</v>
      </c>
      <c r="G96" s="131">
        <v>200</v>
      </c>
      <c r="H96" s="131">
        <v>100</v>
      </c>
      <c r="I96" s="132">
        <f>+G96/H96</f>
        <v>2</v>
      </c>
      <c r="J96" s="133">
        <v>0.05</v>
      </c>
      <c r="K96" s="134" t="s">
        <v>95</v>
      </c>
      <c r="L96" s="135" t="s">
        <v>98</v>
      </c>
    </row>
    <row r="97" spans="1:12" ht="12.75">
      <c r="A97" s="38"/>
      <c r="B97" s="38"/>
      <c r="C97" s="38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6.5" thickBot="1">
      <c r="A98" s="38"/>
      <c r="B98" s="100" t="s">
        <v>57</v>
      </c>
      <c r="C98" s="38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64">
        <v>110</v>
      </c>
      <c r="B99" s="136" t="s">
        <v>58</v>
      </c>
      <c r="C99" s="66"/>
      <c r="D99" s="70">
        <v>250</v>
      </c>
      <c r="E99" s="68">
        <v>1000</v>
      </c>
      <c r="F99" s="69">
        <f aca="true" t="shared" si="8" ref="F99:F162">D99/E99</f>
        <v>0.25</v>
      </c>
      <c r="G99" s="67"/>
      <c r="H99" s="68"/>
      <c r="I99" s="137">
        <f>F99</f>
        <v>0.25</v>
      </c>
      <c r="J99" s="67">
        <v>1</v>
      </c>
      <c r="K99" s="68" t="s">
        <v>163</v>
      </c>
      <c r="L99" s="69" t="s">
        <v>96</v>
      </c>
    </row>
    <row r="100" spans="1:12" ht="12.75">
      <c r="A100" s="138">
        <f aca="true" t="shared" si="9" ref="A100:A163">1+A99</f>
        <v>111</v>
      </c>
      <c r="B100" s="105" t="s">
        <v>59</v>
      </c>
      <c r="C100" s="139"/>
      <c r="D100" s="80">
        <v>1000</v>
      </c>
      <c r="E100" s="56">
        <v>10000</v>
      </c>
      <c r="F100" s="57">
        <f t="shared" si="8"/>
        <v>0.1</v>
      </c>
      <c r="G100" s="55"/>
      <c r="H100" s="56"/>
      <c r="I100" s="140">
        <f>F100</f>
        <v>0.1</v>
      </c>
      <c r="J100" s="55">
        <v>1</v>
      </c>
      <c r="K100" s="56" t="s">
        <v>163</v>
      </c>
      <c r="L100" s="57" t="s">
        <v>98</v>
      </c>
    </row>
    <row r="101" spans="1:12" ht="12.75">
      <c r="A101" s="103">
        <f t="shared" si="9"/>
        <v>112</v>
      </c>
      <c r="B101" s="54" t="s">
        <v>60</v>
      </c>
      <c r="C101" s="86"/>
      <c r="D101" s="80">
        <v>4400</v>
      </c>
      <c r="E101" s="56">
        <v>5000</v>
      </c>
      <c r="F101" s="57">
        <f t="shared" si="8"/>
        <v>0.88</v>
      </c>
      <c r="G101" s="55"/>
      <c r="H101" s="56"/>
      <c r="I101" s="140">
        <f>F101</f>
        <v>0.88</v>
      </c>
      <c r="J101" s="55">
        <v>0.05</v>
      </c>
      <c r="K101" s="56" t="s">
        <v>95</v>
      </c>
      <c r="L101" s="57" t="s">
        <v>101</v>
      </c>
    </row>
    <row r="102" spans="1:12" ht="12.75">
      <c r="A102" s="103">
        <f t="shared" si="9"/>
        <v>113</v>
      </c>
      <c r="B102" s="78" t="s">
        <v>61</v>
      </c>
      <c r="C102" s="141"/>
      <c r="D102" s="80">
        <v>1000</v>
      </c>
      <c r="E102" s="56">
        <v>1000</v>
      </c>
      <c r="F102" s="57">
        <f t="shared" si="8"/>
        <v>1</v>
      </c>
      <c r="G102" s="55"/>
      <c r="H102" s="56"/>
      <c r="I102" s="140">
        <f>F102</f>
        <v>1</v>
      </c>
      <c r="J102" s="55">
        <v>0.15</v>
      </c>
      <c r="K102" s="56" t="s">
        <v>55</v>
      </c>
      <c r="L102" s="57" t="s">
        <v>55</v>
      </c>
    </row>
    <row r="103" spans="1:12" ht="12.75">
      <c r="A103" s="103">
        <f t="shared" si="9"/>
        <v>114</v>
      </c>
      <c r="B103" s="78" t="s">
        <v>62</v>
      </c>
      <c r="C103" s="79"/>
      <c r="D103" s="80">
        <v>1000</v>
      </c>
      <c r="E103" s="56">
        <v>1000</v>
      </c>
      <c r="F103" s="57">
        <f t="shared" si="8"/>
        <v>1</v>
      </c>
      <c r="G103" s="55">
        <v>175</v>
      </c>
      <c r="H103" s="56">
        <v>50</v>
      </c>
      <c r="I103" s="140">
        <f aca="true" t="shared" si="10" ref="I103:I109">G103/H103</f>
        <v>3.5</v>
      </c>
      <c r="J103" s="55">
        <v>1</v>
      </c>
      <c r="K103" s="56" t="s">
        <v>55</v>
      </c>
      <c r="L103" s="57" t="s">
        <v>55</v>
      </c>
    </row>
    <row r="104" spans="1:12" ht="12.75">
      <c r="A104" s="103">
        <f t="shared" si="9"/>
        <v>115</v>
      </c>
      <c r="B104" s="78" t="s">
        <v>63</v>
      </c>
      <c r="C104" s="79"/>
      <c r="D104" s="80">
        <v>825</v>
      </c>
      <c r="E104" s="56">
        <v>1000</v>
      </c>
      <c r="F104" s="57">
        <f t="shared" si="8"/>
        <v>0.825</v>
      </c>
      <c r="G104" s="55">
        <v>80</v>
      </c>
      <c r="H104" s="56">
        <v>50</v>
      </c>
      <c r="I104" s="140">
        <f t="shared" si="10"/>
        <v>1.6</v>
      </c>
      <c r="J104" s="55">
        <v>0.05</v>
      </c>
      <c r="K104" s="56" t="s">
        <v>95</v>
      </c>
      <c r="L104" s="57" t="s">
        <v>101</v>
      </c>
    </row>
    <row r="105" spans="1:12" ht="12.75">
      <c r="A105" s="103">
        <f t="shared" si="9"/>
        <v>116</v>
      </c>
      <c r="B105" s="78" t="s">
        <v>64</v>
      </c>
      <c r="C105" s="79"/>
      <c r="D105" s="80">
        <v>200</v>
      </c>
      <c r="E105" s="56">
        <v>1000</v>
      </c>
      <c r="F105" s="57">
        <f t="shared" si="8"/>
        <v>0.2</v>
      </c>
      <c r="G105" s="55">
        <v>106</v>
      </c>
      <c r="H105" s="56">
        <v>10</v>
      </c>
      <c r="I105" s="140">
        <f t="shared" si="10"/>
        <v>10.6</v>
      </c>
      <c r="J105" s="55">
        <v>1</v>
      </c>
      <c r="K105" s="56" t="s">
        <v>163</v>
      </c>
      <c r="L105" s="57" t="s">
        <v>96</v>
      </c>
    </row>
    <row r="106" spans="1:12" ht="12.75">
      <c r="A106" s="103">
        <f t="shared" si="9"/>
        <v>117</v>
      </c>
      <c r="B106" s="78" t="s">
        <v>65</v>
      </c>
      <c r="C106" s="142"/>
      <c r="D106" s="80">
        <v>494</v>
      </c>
      <c r="E106" s="56">
        <v>1000</v>
      </c>
      <c r="F106" s="57">
        <f t="shared" si="8"/>
        <v>0.494</v>
      </c>
      <c r="G106" s="55">
        <v>64</v>
      </c>
      <c r="H106" s="56">
        <v>50</v>
      </c>
      <c r="I106" s="140">
        <f t="shared" si="10"/>
        <v>1.28</v>
      </c>
      <c r="J106" s="106">
        <v>0.05</v>
      </c>
      <c r="K106" s="143" t="s">
        <v>95</v>
      </c>
      <c r="L106" s="57" t="s">
        <v>98</v>
      </c>
    </row>
    <row r="107" spans="1:12" ht="12.75">
      <c r="A107" s="103">
        <f t="shared" si="9"/>
        <v>118</v>
      </c>
      <c r="B107" s="78" t="s">
        <v>66</v>
      </c>
      <c r="C107" s="79"/>
      <c r="D107" s="80">
        <v>121</v>
      </c>
      <c r="E107" s="56">
        <v>1000</v>
      </c>
      <c r="F107" s="57">
        <f t="shared" si="8"/>
        <v>0.121</v>
      </c>
      <c r="G107" s="55">
        <v>22</v>
      </c>
      <c r="H107" s="56">
        <v>50</v>
      </c>
      <c r="I107" s="140">
        <f t="shared" si="10"/>
        <v>0.44</v>
      </c>
      <c r="J107" s="55">
        <v>0.5</v>
      </c>
      <c r="K107" s="56" t="s">
        <v>108</v>
      </c>
      <c r="L107" s="57" t="s">
        <v>96</v>
      </c>
    </row>
    <row r="108" spans="1:12" ht="12.75">
      <c r="A108" s="103">
        <f t="shared" si="9"/>
        <v>119</v>
      </c>
      <c r="B108" s="78" t="s">
        <v>250</v>
      </c>
      <c r="C108" s="79"/>
      <c r="D108" s="80">
        <v>650</v>
      </c>
      <c r="E108" s="56">
        <v>1000</v>
      </c>
      <c r="F108" s="57">
        <f t="shared" si="8"/>
        <v>0.65</v>
      </c>
      <c r="G108" s="55">
        <v>25</v>
      </c>
      <c r="H108" s="56">
        <v>50</v>
      </c>
      <c r="I108" s="140">
        <f t="shared" si="10"/>
        <v>0.5</v>
      </c>
      <c r="J108" s="55">
        <v>1</v>
      </c>
      <c r="K108" s="56" t="s">
        <v>163</v>
      </c>
      <c r="L108" s="57" t="s">
        <v>96</v>
      </c>
    </row>
    <row r="109" spans="1:12" ht="12.75">
      <c r="A109" s="103">
        <f t="shared" si="9"/>
        <v>120</v>
      </c>
      <c r="B109" s="78" t="s">
        <v>67</v>
      </c>
      <c r="C109" s="79"/>
      <c r="D109" s="80">
        <v>320</v>
      </c>
      <c r="E109" s="56">
        <v>1000</v>
      </c>
      <c r="F109" s="57">
        <f t="shared" si="8"/>
        <v>0.32</v>
      </c>
      <c r="G109" s="55">
        <v>32</v>
      </c>
      <c r="H109" s="56">
        <v>50</v>
      </c>
      <c r="I109" s="140">
        <f t="shared" si="10"/>
        <v>0.64</v>
      </c>
      <c r="J109" s="55">
        <v>0.05</v>
      </c>
      <c r="K109" s="56" t="s">
        <v>95</v>
      </c>
      <c r="L109" s="57" t="s">
        <v>96</v>
      </c>
    </row>
    <row r="110" spans="1:12" ht="12.75">
      <c r="A110" s="103">
        <f t="shared" si="9"/>
        <v>121</v>
      </c>
      <c r="B110" s="78" t="s">
        <v>68</v>
      </c>
      <c r="C110" s="79"/>
      <c r="D110" s="80">
        <v>1000</v>
      </c>
      <c r="E110" s="56">
        <v>1000</v>
      </c>
      <c r="F110" s="57">
        <f t="shared" si="8"/>
        <v>1</v>
      </c>
      <c r="G110" s="55"/>
      <c r="H110" s="56"/>
      <c r="I110" s="140">
        <f aca="true" t="shared" si="11" ref="I110:I116">F110</f>
        <v>1</v>
      </c>
      <c r="J110" s="55">
        <v>1</v>
      </c>
      <c r="K110" s="56" t="s">
        <v>55</v>
      </c>
      <c r="L110" s="57" t="s">
        <v>55</v>
      </c>
    </row>
    <row r="111" spans="1:12" ht="12.75">
      <c r="A111" s="103">
        <f t="shared" si="9"/>
        <v>122</v>
      </c>
      <c r="B111" s="78" t="s">
        <v>69</v>
      </c>
      <c r="C111" s="79"/>
      <c r="D111" s="80">
        <v>250</v>
      </c>
      <c r="E111" s="56">
        <v>1000</v>
      </c>
      <c r="F111" s="57">
        <f t="shared" si="8"/>
        <v>0.25</v>
      </c>
      <c r="G111" s="55"/>
      <c r="H111" s="56"/>
      <c r="I111" s="140">
        <f t="shared" si="11"/>
        <v>0.25</v>
      </c>
      <c r="J111" s="55">
        <v>0.15</v>
      </c>
      <c r="K111" s="56" t="s">
        <v>55</v>
      </c>
      <c r="L111" s="57" t="s">
        <v>55</v>
      </c>
    </row>
    <row r="112" spans="1:12" ht="12.75">
      <c r="A112" s="103">
        <f t="shared" si="9"/>
        <v>123</v>
      </c>
      <c r="B112" s="78" t="s">
        <v>70</v>
      </c>
      <c r="C112" s="79"/>
      <c r="D112" s="80">
        <v>3.7</v>
      </c>
      <c r="E112" s="56">
        <v>5000</v>
      </c>
      <c r="F112" s="57">
        <f t="shared" si="8"/>
        <v>0.00074</v>
      </c>
      <c r="G112" s="55"/>
      <c r="H112" s="56"/>
      <c r="I112" s="140">
        <f t="shared" si="11"/>
        <v>0.00074</v>
      </c>
      <c r="J112" s="55">
        <v>0.05</v>
      </c>
      <c r="K112" s="56" t="s">
        <v>95</v>
      </c>
      <c r="L112" s="57" t="s">
        <v>101</v>
      </c>
    </row>
    <row r="113" spans="1:12" ht="12.75">
      <c r="A113" s="103">
        <f t="shared" si="9"/>
        <v>124</v>
      </c>
      <c r="B113" s="78" t="s">
        <v>71</v>
      </c>
      <c r="C113" s="79"/>
      <c r="D113" s="80">
        <v>250</v>
      </c>
      <c r="E113" s="56">
        <v>1000</v>
      </c>
      <c r="F113" s="57">
        <f t="shared" si="8"/>
        <v>0.25</v>
      </c>
      <c r="G113" s="55"/>
      <c r="H113" s="56"/>
      <c r="I113" s="140">
        <f t="shared" si="11"/>
        <v>0.25</v>
      </c>
      <c r="J113" s="55">
        <v>1</v>
      </c>
      <c r="K113" s="56" t="s">
        <v>55</v>
      </c>
      <c r="L113" s="57" t="s">
        <v>55</v>
      </c>
    </row>
    <row r="114" spans="1:12" ht="12.75">
      <c r="A114" s="103">
        <f t="shared" si="9"/>
        <v>125</v>
      </c>
      <c r="B114" s="78" t="s">
        <v>72</v>
      </c>
      <c r="C114" s="79"/>
      <c r="D114" s="80">
        <v>410</v>
      </c>
      <c r="E114" s="56">
        <v>1000</v>
      </c>
      <c r="F114" s="57">
        <f t="shared" si="8"/>
        <v>0.41</v>
      </c>
      <c r="G114" s="55"/>
      <c r="H114" s="56"/>
      <c r="I114" s="140">
        <f t="shared" si="11"/>
        <v>0.41</v>
      </c>
      <c r="J114" s="55">
        <v>0.05</v>
      </c>
      <c r="K114" s="56" t="s">
        <v>95</v>
      </c>
      <c r="L114" s="57" t="s">
        <v>96</v>
      </c>
    </row>
    <row r="115" spans="1:12" ht="12.75">
      <c r="A115" s="103">
        <f t="shared" si="9"/>
        <v>126</v>
      </c>
      <c r="B115" s="78" t="s">
        <v>73</v>
      </c>
      <c r="C115" s="79"/>
      <c r="D115" s="80">
        <v>14</v>
      </c>
      <c r="E115" s="56">
        <v>1000</v>
      </c>
      <c r="F115" s="57">
        <f t="shared" si="8"/>
        <v>0.014</v>
      </c>
      <c r="G115" s="55"/>
      <c r="H115" s="56"/>
      <c r="I115" s="140">
        <f t="shared" si="11"/>
        <v>0.014</v>
      </c>
      <c r="J115" s="55">
        <v>1</v>
      </c>
      <c r="K115" s="56" t="s">
        <v>55</v>
      </c>
      <c r="L115" s="57" t="s">
        <v>55</v>
      </c>
    </row>
    <row r="116" spans="1:12" ht="12.75">
      <c r="A116" s="103">
        <f t="shared" si="9"/>
        <v>127</v>
      </c>
      <c r="B116" s="78" t="s">
        <v>74</v>
      </c>
      <c r="C116" s="79"/>
      <c r="D116" s="80">
        <v>250</v>
      </c>
      <c r="E116" s="56">
        <v>1000</v>
      </c>
      <c r="F116" s="57">
        <f t="shared" si="8"/>
        <v>0.25</v>
      </c>
      <c r="G116" s="55"/>
      <c r="H116" s="56"/>
      <c r="I116" s="140">
        <f t="shared" si="11"/>
        <v>0.25</v>
      </c>
      <c r="J116" s="55">
        <v>0.15</v>
      </c>
      <c r="K116" s="56" t="s">
        <v>55</v>
      </c>
      <c r="L116" s="57" t="s">
        <v>55</v>
      </c>
    </row>
    <row r="117" spans="1:12" ht="12.75">
      <c r="A117" s="103">
        <f t="shared" si="9"/>
        <v>128</v>
      </c>
      <c r="B117" s="78" t="s">
        <v>75</v>
      </c>
      <c r="C117" s="79"/>
      <c r="D117" s="80">
        <v>250</v>
      </c>
      <c r="E117" s="56">
        <v>1000</v>
      </c>
      <c r="F117" s="57">
        <f t="shared" si="8"/>
        <v>0.25</v>
      </c>
      <c r="G117" s="55">
        <v>500</v>
      </c>
      <c r="H117" s="56">
        <v>100</v>
      </c>
      <c r="I117" s="140">
        <f>G117/H117</f>
        <v>5</v>
      </c>
      <c r="J117" s="55">
        <v>0.05</v>
      </c>
      <c r="K117" s="56" t="s">
        <v>95</v>
      </c>
      <c r="L117" s="57" t="s">
        <v>98</v>
      </c>
    </row>
    <row r="118" spans="1:12" ht="12.75">
      <c r="A118" s="103">
        <f t="shared" si="9"/>
        <v>129</v>
      </c>
      <c r="B118" s="78" t="s">
        <v>76</v>
      </c>
      <c r="C118" s="79"/>
      <c r="D118" s="80">
        <v>1000</v>
      </c>
      <c r="E118" s="56">
        <v>1000</v>
      </c>
      <c r="F118" s="57">
        <f t="shared" si="8"/>
        <v>1</v>
      </c>
      <c r="G118" s="55"/>
      <c r="H118" s="56"/>
      <c r="I118" s="140">
        <f>F118</f>
        <v>1</v>
      </c>
      <c r="J118" s="55">
        <v>0.05</v>
      </c>
      <c r="K118" s="56" t="s">
        <v>95</v>
      </c>
      <c r="L118" s="57" t="s">
        <v>101</v>
      </c>
    </row>
    <row r="119" spans="1:12" ht="12.75">
      <c r="A119" s="103">
        <f t="shared" si="9"/>
        <v>130</v>
      </c>
      <c r="B119" s="78" t="s">
        <v>77</v>
      </c>
      <c r="C119" s="79"/>
      <c r="D119" s="80">
        <v>90</v>
      </c>
      <c r="E119" s="56">
        <v>1000</v>
      </c>
      <c r="F119" s="57">
        <f t="shared" si="8"/>
        <v>0.09</v>
      </c>
      <c r="G119" s="55">
        <v>0.78</v>
      </c>
      <c r="H119" s="56">
        <v>100</v>
      </c>
      <c r="I119" s="140">
        <f>G119/H119</f>
        <v>0.0078000000000000005</v>
      </c>
      <c r="J119" s="55">
        <v>0.05</v>
      </c>
      <c r="K119" s="56" t="s">
        <v>95</v>
      </c>
      <c r="L119" s="57" t="s">
        <v>101</v>
      </c>
    </row>
    <row r="120" spans="1:12" ht="12.75">
      <c r="A120" s="103">
        <f t="shared" si="9"/>
        <v>131</v>
      </c>
      <c r="B120" s="78" t="s">
        <v>78</v>
      </c>
      <c r="C120" s="79"/>
      <c r="D120" s="80">
        <v>1000</v>
      </c>
      <c r="E120" s="56">
        <v>1000</v>
      </c>
      <c r="F120" s="57">
        <f t="shared" si="8"/>
        <v>1</v>
      </c>
      <c r="G120" s="55"/>
      <c r="H120" s="56"/>
      <c r="I120" s="140">
        <f>F120</f>
        <v>1</v>
      </c>
      <c r="J120" s="55">
        <v>0.5</v>
      </c>
      <c r="K120" s="56" t="s">
        <v>108</v>
      </c>
      <c r="L120" s="57" t="s">
        <v>96</v>
      </c>
    </row>
    <row r="121" spans="1:12" ht="12.75">
      <c r="A121" s="103">
        <f t="shared" si="9"/>
        <v>132</v>
      </c>
      <c r="B121" s="78" t="s">
        <v>79</v>
      </c>
      <c r="C121" s="79"/>
      <c r="D121" s="80">
        <v>250</v>
      </c>
      <c r="E121" s="56">
        <v>5000</v>
      </c>
      <c r="F121" s="57">
        <f t="shared" si="8"/>
        <v>0.05</v>
      </c>
      <c r="G121" s="55"/>
      <c r="H121" s="56"/>
      <c r="I121" s="140">
        <f>F121</f>
        <v>0.05</v>
      </c>
      <c r="J121" s="55">
        <v>0.5</v>
      </c>
      <c r="K121" s="56" t="s">
        <v>108</v>
      </c>
      <c r="L121" s="57" t="s">
        <v>96</v>
      </c>
    </row>
    <row r="122" spans="1:12" ht="12.75">
      <c r="A122" s="103">
        <f t="shared" si="9"/>
        <v>133</v>
      </c>
      <c r="B122" s="78" t="s">
        <v>80</v>
      </c>
      <c r="C122" s="79"/>
      <c r="D122" s="80">
        <v>1000</v>
      </c>
      <c r="E122" s="56">
        <v>1000</v>
      </c>
      <c r="F122" s="57">
        <f t="shared" si="8"/>
        <v>1</v>
      </c>
      <c r="G122" s="55">
        <v>100</v>
      </c>
      <c r="H122" s="56">
        <v>100</v>
      </c>
      <c r="I122" s="140">
        <f>G122/H122</f>
        <v>1</v>
      </c>
      <c r="J122" s="55">
        <v>1</v>
      </c>
      <c r="K122" s="56" t="s">
        <v>55</v>
      </c>
      <c r="L122" s="57" t="s">
        <v>55</v>
      </c>
    </row>
    <row r="123" spans="1:12" ht="12.75">
      <c r="A123" s="103">
        <f t="shared" si="9"/>
        <v>134</v>
      </c>
      <c r="B123" s="78" t="s">
        <v>81</v>
      </c>
      <c r="C123" s="79"/>
      <c r="D123" s="80">
        <v>1000</v>
      </c>
      <c r="E123" s="56">
        <v>1000</v>
      </c>
      <c r="F123" s="57">
        <f t="shared" si="8"/>
        <v>1</v>
      </c>
      <c r="G123" s="55">
        <v>100</v>
      </c>
      <c r="H123" s="56">
        <v>100</v>
      </c>
      <c r="I123" s="140">
        <f>G123/H123</f>
        <v>1</v>
      </c>
      <c r="J123" s="55">
        <v>1</v>
      </c>
      <c r="K123" s="56" t="s">
        <v>55</v>
      </c>
      <c r="L123" s="57" t="s">
        <v>55</v>
      </c>
    </row>
    <row r="124" spans="1:12" ht="12.75">
      <c r="A124" s="103">
        <f t="shared" si="9"/>
        <v>135</v>
      </c>
      <c r="B124" s="78" t="s">
        <v>82</v>
      </c>
      <c r="C124" s="79"/>
      <c r="D124" s="80">
        <v>1000</v>
      </c>
      <c r="E124" s="56">
        <v>5000</v>
      </c>
      <c r="F124" s="57">
        <f t="shared" si="8"/>
        <v>0.2</v>
      </c>
      <c r="G124" s="55"/>
      <c r="H124" s="56"/>
      <c r="I124" s="140">
        <f aca="true" t="shared" si="12" ref="I124:I135">F124</f>
        <v>0.2</v>
      </c>
      <c r="J124" s="55">
        <v>1</v>
      </c>
      <c r="K124" s="56" t="s">
        <v>55</v>
      </c>
      <c r="L124" s="57" t="s">
        <v>55</v>
      </c>
    </row>
    <row r="125" spans="1:12" ht="12.75">
      <c r="A125" s="103">
        <f t="shared" si="9"/>
        <v>136</v>
      </c>
      <c r="B125" s="78" t="s">
        <v>193</v>
      </c>
      <c r="C125" s="79"/>
      <c r="D125" s="80">
        <v>1000</v>
      </c>
      <c r="E125" s="56">
        <v>1000</v>
      </c>
      <c r="F125" s="57">
        <f t="shared" si="8"/>
        <v>1</v>
      </c>
      <c r="G125" s="55"/>
      <c r="H125" s="56"/>
      <c r="I125" s="140">
        <f t="shared" si="12"/>
        <v>1</v>
      </c>
      <c r="J125" s="55">
        <v>1</v>
      </c>
      <c r="K125" s="56" t="s">
        <v>55</v>
      </c>
      <c r="L125" s="57" t="s">
        <v>55</v>
      </c>
    </row>
    <row r="126" spans="1:12" ht="12.75">
      <c r="A126" s="103">
        <f t="shared" si="9"/>
        <v>137</v>
      </c>
      <c r="B126" s="78" t="s">
        <v>194</v>
      </c>
      <c r="C126" s="79"/>
      <c r="D126" s="80">
        <v>1000</v>
      </c>
      <c r="E126" s="56">
        <v>10000</v>
      </c>
      <c r="F126" s="57">
        <f t="shared" si="8"/>
        <v>0.1</v>
      </c>
      <c r="G126" s="55"/>
      <c r="H126" s="56"/>
      <c r="I126" s="140">
        <f t="shared" si="12"/>
        <v>0.1</v>
      </c>
      <c r="J126" s="55">
        <v>1</v>
      </c>
      <c r="K126" s="56" t="s">
        <v>163</v>
      </c>
      <c r="L126" s="57" t="s">
        <v>96</v>
      </c>
    </row>
    <row r="127" spans="1:12" ht="12.75">
      <c r="A127" s="103">
        <f t="shared" si="9"/>
        <v>138</v>
      </c>
      <c r="B127" s="78" t="s">
        <v>195</v>
      </c>
      <c r="C127" s="79"/>
      <c r="D127" s="80">
        <v>1000</v>
      </c>
      <c r="E127" s="56">
        <v>10000</v>
      </c>
      <c r="F127" s="57">
        <f t="shared" si="8"/>
        <v>0.1</v>
      </c>
      <c r="G127" s="55"/>
      <c r="H127" s="56"/>
      <c r="I127" s="140">
        <f t="shared" si="12"/>
        <v>0.1</v>
      </c>
      <c r="J127" s="55">
        <v>0.05</v>
      </c>
      <c r="K127" s="143" t="s">
        <v>95</v>
      </c>
      <c r="L127" s="57" t="s">
        <v>98</v>
      </c>
    </row>
    <row r="128" spans="1:12" ht="12.75">
      <c r="A128" s="103">
        <f t="shared" si="9"/>
        <v>139</v>
      </c>
      <c r="B128" s="78" t="s">
        <v>251</v>
      </c>
      <c r="C128" s="79"/>
      <c r="D128" s="80">
        <v>450</v>
      </c>
      <c r="E128" s="56">
        <v>1000</v>
      </c>
      <c r="F128" s="57">
        <f t="shared" si="8"/>
        <v>0.45</v>
      </c>
      <c r="G128" s="55"/>
      <c r="H128" s="56"/>
      <c r="I128" s="140">
        <f t="shared" si="12"/>
        <v>0.45</v>
      </c>
      <c r="J128" s="55">
        <v>0.5</v>
      </c>
      <c r="K128" s="56" t="s">
        <v>108</v>
      </c>
      <c r="L128" s="57" t="s">
        <v>96</v>
      </c>
    </row>
    <row r="129" spans="1:12" ht="12.75">
      <c r="A129" s="103">
        <f t="shared" si="9"/>
        <v>140</v>
      </c>
      <c r="B129" s="78" t="s">
        <v>196</v>
      </c>
      <c r="C129" s="79"/>
      <c r="D129" s="80">
        <v>30</v>
      </c>
      <c r="E129" s="56">
        <v>1000</v>
      </c>
      <c r="F129" s="57">
        <f t="shared" si="8"/>
        <v>0.03</v>
      </c>
      <c r="G129" s="55"/>
      <c r="H129" s="56"/>
      <c r="I129" s="140">
        <f t="shared" si="12"/>
        <v>0.03</v>
      </c>
      <c r="J129" s="55">
        <v>0.05</v>
      </c>
      <c r="K129" s="56" t="s">
        <v>55</v>
      </c>
      <c r="L129" s="57" t="s">
        <v>55</v>
      </c>
    </row>
    <row r="130" spans="1:12" ht="12.75">
      <c r="A130" s="103">
        <f t="shared" si="9"/>
        <v>141</v>
      </c>
      <c r="B130" s="78" t="s">
        <v>197</v>
      </c>
      <c r="C130" s="79"/>
      <c r="D130" s="80">
        <v>25</v>
      </c>
      <c r="E130" s="56">
        <v>5000</v>
      </c>
      <c r="F130" s="57">
        <f t="shared" si="8"/>
        <v>0.005</v>
      </c>
      <c r="G130" s="55"/>
      <c r="H130" s="56"/>
      <c r="I130" s="140">
        <f t="shared" si="12"/>
        <v>0.005</v>
      </c>
      <c r="J130" s="55">
        <v>0.05</v>
      </c>
      <c r="K130" s="56" t="s">
        <v>95</v>
      </c>
      <c r="L130" s="57" t="s">
        <v>101</v>
      </c>
    </row>
    <row r="131" spans="1:12" ht="12.75">
      <c r="A131" s="103">
        <f t="shared" si="9"/>
        <v>142</v>
      </c>
      <c r="B131" s="78" t="s">
        <v>198</v>
      </c>
      <c r="C131" s="79"/>
      <c r="D131" s="80">
        <v>2</v>
      </c>
      <c r="E131" s="56">
        <v>1000</v>
      </c>
      <c r="F131" s="57">
        <f t="shared" si="8"/>
        <v>0.002</v>
      </c>
      <c r="G131" s="55"/>
      <c r="H131" s="56"/>
      <c r="I131" s="140">
        <f t="shared" si="12"/>
        <v>0.002</v>
      </c>
      <c r="J131" s="55">
        <v>0.5</v>
      </c>
      <c r="K131" s="56" t="s">
        <v>108</v>
      </c>
      <c r="L131" s="57" t="s">
        <v>96</v>
      </c>
    </row>
    <row r="132" spans="1:12" ht="12.75">
      <c r="A132" s="103">
        <f t="shared" si="9"/>
        <v>143</v>
      </c>
      <c r="B132" s="78" t="s">
        <v>209</v>
      </c>
      <c r="C132" s="79"/>
      <c r="D132" s="80">
        <v>10</v>
      </c>
      <c r="E132" s="56">
        <v>1000</v>
      </c>
      <c r="F132" s="57">
        <f t="shared" si="8"/>
        <v>0.01</v>
      </c>
      <c r="G132" s="55"/>
      <c r="H132" s="56"/>
      <c r="I132" s="140">
        <f t="shared" si="12"/>
        <v>0.01</v>
      </c>
      <c r="J132" s="55">
        <v>1</v>
      </c>
      <c r="K132" s="56" t="s">
        <v>163</v>
      </c>
      <c r="L132" s="57" t="s">
        <v>96</v>
      </c>
    </row>
    <row r="133" spans="1:12" ht="12.75">
      <c r="A133" s="103">
        <f t="shared" si="9"/>
        <v>144</v>
      </c>
      <c r="B133" s="78" t="s">
        <v>210</v>
      </c>
      <c r="C133" s="79"/>
      <c r="D133" s="80">
        <v>100</v>
      </c>
      <c r="E133" s="56">
        <v>1000</v>
      </c>
      <c r="F133" s="57">
        <f t="shared" si="8"/>
        <v>0.1</v>
      </c>
      <c r="G133" s="55"/>
      <c r="H133" s="56"/>
      <c r="I133" s="140">
        <f t="shared" si="12"/>
        <v>0.1</v>
      </c>
      <c r="J133" s="55">
        <v>0.05</v>
      </c>
      <c r="K133" s="56" t="s">
        <v>95</v>
      </c>
      <c r="L133" s="57" t="s">
        <v>101</v>
      </c>
    </row>
    <row r="134" spans="1:12" ht="12.75">
      <c r="A134" s="103">
        <f t="shared" si="9"/>
        <v>145</v>
      </c>
      <c r="B134" s="78" t="s">
        <v>211</v>
      </c>
      <c r="C134" s="79"/>
      <c r="D134" s="80">
        <v>655</v>
      </c>
      <c r="E134" s="56">
        <v>1000</v>
      </c>
      <c r="F134" s="57">
        <f t="shared" si="8"/>
        <v>0.655</v>
      </c>
      <c r="G134" s="55"/>
      <c r="H134" s="56"/>
      <c r="I134" s="140">
        <f t="shared" si="12"/>
        <v>0.655</v>
      </c>
      <c r="J134" s="55">
        <v>1</v>
      </c>
      <c r="K134" s="56" t="s">
        <v>163</v>
      </c>
      <c r="L134" s="57" t="s">
        <v>96</v>
      </c>
    </row>
    <row r="135" spans="1:12" ht="12.75">
      <c r="A135" s="103">
        <f t="shared" si="9"/>
        <v>146</v>
      </c>
      <c r="B135" s="78" t="s">
        <v>212</v>
      </c>
      <c r="C135" s="79"/>
      <c r="D135" s="80">
        <v>530</v>
      </c>
      <c r="E135" s="56">
        <v>1000</v>
      </c>
      <c r="F135" s="57">
        <f t="shared" si="8"/>
        <v>0.53</v>
      </c>
      <c r="G135" s="55"/>
      <c r="H135" s="56"/>
      <c r="I135" s="140">
        <f t="shared" si="12"/>
        <v>0.53</v>
      </c>
      <c r="J135" s="55">
        <v>1</v>
      </c>
      <c r="K135" s="56" t="s">
        <v>163</v>
      </c>
      <c r="L135" s="57" t="s">
        <v>96</v>
      </c>
    </row>
    <row r="136" spans="1:12" ht="12.75">
      <c r="A136" s="103">
        <f t="shared" si="9"/>
        <v>147</v>
      </c>
      <c r="B136" s="78" t="s">
        <v>213</v>
      </c>
      <c r="C136" s="79"/>
      <c r="D136" s="80">
        <v>0.2</v>
      </c>
      <c r="E136" s="56">
        <v>1000</v>
      </c>
      <c r="F136" s="57">
        <f t="shared" si="8"/>
        <v>0.0002</v>
      </c>
      <c r="G136" s="55">
        <v>0.16</v>
      </c>
      <c r="H136" s="56">
        <v>100</v>
      </c>
      <c r="I136" s="140">
        <f>G136/H136</f>
        <v>0.0016</v>
      </c>
      <c r="J136" s="55">
        <v>1</v>
      </c>
      <c r="K136" s="56" t="s">
        <v>163</v>
      </c>
      <c r="L136" s="57" t="s">
        <v>96</v>
      </c>
    </row>
    <row r="137" spans="1:12" ht="12.75">
      <c r="A137" s="103">
        <f t="shared" si="9"/>
        <v>148</v>
      </c>
      <c r="B137" s="78" t="s">
        <v>214</v>
      </c>
      <c r="C137" s="79"/>
      <c r="D137" s="80">
        <v>81</v>
      </c>
      <c r="E137" s="56">
        <v>1000</v>
      </c>
      <c r="F137" s="57">
        <f t="shared" si="8"/>
        <v>0.081</v>
      </c>
      <c r="G137" s="55">
        <v>17</v>
      </c>
      <c r="H137" s="56">
        <v>100</v>
      </c>
      <c r="I137" s="140">
        <f>G137/H137</f>
        <v>0.17</v>
      </c>
      <c r="J137" s="55">
        <v>0.05</v>
      </c>
      <c r="K137" s="56" t="s">
        <v>95</v>
      </c>
      <c r="L137" s="57" t="s">
        <v>96</v>
      </c>
    </row>
    <row r="138" spans="1:12" ht="12.75">
      <c r="A138" s="103">
        <f t="shared" si="9"/>
        <v>149</v>
      </c>
      <c r="B138" s="78" t="s">
        <v>215</v>
      </c>
      <c r="C138" s="79"/>
      <c r="D138" s="80">
        <v>11</v>
      </c>
      <c r="E138" s="56">
        <v>1000</v>
      </c>
      <c r="F138" s="57">
        <f t="shared" si="8"/>
        <v>0.011</v>
      </c>
      <c r="G138" s="55">
        <v>10</v>
      </c>
      <c r="H138" s="56">
        <v>100</v>
      </c>
      <c r="I138" s="140">
        <f>G138/H138</f>
        <v>0.1</v>
      </c>
      <c r="J138" s="55">
        <v>1</v>
      </c>
      <c r="K138" s="56" t="s">
        <v>163</v>
      </c>
      <c r="L138" s="57" t="s">
        <v>96</v>
      </c>
    </row>
    <row r="139" spans="1:12" ht="12.75">
      <c r="A139" s="103">
        <f t="shared" si="9"/>
        <v>150</v>
      </c>
      <c r="B139" s="78" t="s">
        <v>216</v>
      </c>
      <c r="C139" s="79"/>
      <c r="D139" s="80">
        <v>10</v>
      </c>
      <c r="E139" s="56">
        <v>1000</v>
      </c>
      <c r="F139" s="57">
        <f t="shared" si="8"/>
        <v>0.01</v>
      </c>
      <c r="G139" s="55">
        <v>1</v>
      </c>
      <c r="H139" s="56">
        <v>10</v>
      </c>
      <c r="I139" s="140">
        <f>G139/H139</f>
        <v>0.1</v>
      </c>
      <c r="J139" s="55">
        <v>1</v>
      </c>
      <c r="K139" s="56" t="s">
        <v>163</v>
      </c>
      <c r="L139" s="57" t="s">
        <v>96</v>
      </c>
    </row>
    <row r="140" spans="1:12" ht="12.75">
      <c r="A140" s="103">
        <f t="shared" si="9"/>
        <v>151</v>
      </c>
      <c r="B140" s="78" t="s">
        <v>217</v>
      </c>
      <c r="C140" s="79"/>
      <c r="D140" s="80">
        <v>2.3</v>
      </c>
      <c r="E140" s="56">
        <v>5000</v>
      </c>
      <c r="F140" s="57">
        <f t="shared" si="8"/>
        <v>0.00045999999999999996</v>
      </c>
      <c r="G140" s="55"/>
      <c r="H140" s="56"/>
      <c r="I140" s="140">
        <f aca="true" t="shared" si="13" ref="I140:I178">F140</f>
        <v>0.00045999999999999996</v>
      </c>
      <c r="J140" s="55">
        <v>0.05</v>
      </c>
      <c r="K140" s="56" t="s">
        <v>95</v>
      </c>
      <c r="L140" s="57" t="s">
        <v>98</v>
      </c>
    </row>
    <row r="141" spans="1:12" ht="12.75">
      <c r="A141" s="103">
        <f t="shared" si="9"/>
        <v>152</v>
      </c>
      <c r="B141" s="78" t="s">
        <v>218</v>
      </c>
      <c r="C141" s="79"/>
      <c r="D141" s="80">
        <v>1360</v>
      </c>
      <c r="E141" s="56">
        <v>10000</v>
      </c>
      <c r="F141" s="57">
        <f t="shared" si="8"/>
        <v>0.136</v>
      </c>
      <c r="G141" s="55"/>
      <c r="H141" s="56"/>
      <c r="I141" s="140">
        <f t="shared" si="13"/>
        <v>0.136</v>
      </c>
      <c r="J141" s="55">
        <v>0.05</v>
      </c>
      <c r="K141" s="56" t="s">
        <v>95</v>
      </c>
      <c r="L141" s="57" t="s">
        <v>98</v>
      </c>
    </row>
    <row r="142" spans="1:12" ht="12.75">
      <c r="A142" s="103">
        <f t="shared" si="9"/>
        <v>153</v>
      </c>
      <c r="B142" s="78" t="s">
        <v>219</v>
      </c>
      <c r="C142" s="79"/>
      <c r="D142" s="80">
        <v>100</v>
      </c>
      <c r="E142" s="56">
        <v>1000</v>
      </c>
      <c r="F142" s="57">
        <f t="shared" si="8"/>
        <v>0.1</v>
      </c>
      <c r="G142" s="55"/>
      <c r="H142" s="56"/>
      <c r="I142" s="140">
        <f t="shared" si="13"/>
        <v>0.1</v>
      </c>
      <c r="J142" s="55">
        <v>0.05</v>
      </c>
      <c r="K142" s="56" t="s">
        <v>95</v>
      </c>
      <c r="L142" s="57" t="s">
        <v>101</v>
      </c>
    </row>
    <row r="143" spans="1:12" ht="12.75">
      <c r="A143" s="103">
        <f t="shared" si="9"/>
        <v>154</v>
      </c>
      <c r="B143" s="78" t="s">
        <v>220</v>
      </c>
      <c r="C143" s="79"/>
      <c r="D143" s="80">
        <v>31</v>
      </c>
      <c r="E143" s="56">
        <v>1000</v>
      </c>
      <c r="F143" s="57">
        <f t="shared" si="8"/>
        <v>0.031</v>
      </c>
      <c r="G143" s="55"/>
      <c r="H143" s="56"/>
      <c r="I143" s="140">
        <f t="shared" si="13"/>
        <v>0.031</v>
      </c>
      <c r="J143" s="55">
        <v>0.05</v>
      </c>
      <c r="K143" s="56" t="s">
        <v>95</v>
      </c>
      <c r="L143" s="57" t="s">
        <v>98</v>
      </c>
    </row>
    <row r="144" spans="1:12" ht="12.75">
      <c r="A144" s="103">
        <f t="shared" si="9"/>
        <v>155</v>
      </c>
      <c r="B144" s="78" t="s">
        <v>221</v>
      </c>
      <c r="C144" s="79"/>
      <c r="D144" s="80">
        <v>106</v>
      </c>
      <c r="E144" s="56">
        <v>1000</v>
      </c>
      <c r="F144" s="57">
        <f t="shared" si="8"/>
        <v>0.106</v>
      </c>
      <c r="G144" s="55"/>
      <c r="H144" s="56"/>
      <c r="I144" s="140">
        <f t="shared" si="13"/>
        <v>0.106</v>
      </c>
      <c r="J144" s="55">
        <v>0.05</v>
      </c>
      <c r="K144" s="56" t="s">
        <v>95</v>
      </c>
      <c r="L144" s="57" t="s">
        <v>101</v>
      </c>
    </row>
    <row r="145" spans="1:12" ht="12.75">
      <c r="A145" s="103">
        <f t="shared" si="9"/>
        <v>156</v>
      </c>
      <c r="B145" s="78" t="s">
        <v>222</v>
      </c>
      <c r="C145" s="79"/>
      <c r="D145" s="80">
        <v>106</v>
      </c>
      <c r="E145" s="56">
        <v>1000</v>
      </c>
      <c r="F145" s="57">
        <f t="shared" si="8"/>
        <v>0.106</v>
      </c>
      <c r="G145" s="55"/>
      <c r="H145" s="56"/>
      <c r="I145" s="140">
        <f t="shared" si="13"/>
        <v>0.106</v>
      </c>
      <c r="J145" s="55">
        <v>0.05</v>
      </c>
      <c r="K145" s="56" t="s">
        <v>95</v>
      </c>
      <c r="L145" s="57" t="s">
        <v>98</v>
      </c>
    </row>
    <row r="146" spans="1:12" ht="12.75">
      <c r="A146" s="103">
        <f t="shared" si="9"/>
        <v>157</v>
      </c>
      <c r="B146" s="78" t="s">
        <v>223</v>
      </c>
      <c r="C146" s="79"/>
      <c r="D146" s="80">
        <v>200</v>
      </c>
      <c r="E146" s="56">
        <v>10000</v>
      </c>
      <c r="F146" s="57">
        <f t="shared" si="8"/>
        <v>0.02</v>
      </c>
      <c r="G146" s="55"/>
      <c r="H146" s="56"/>
      <c r="I146" s="140">
        <f t="shared" si="13"/>
        <v>0.02</v>
      </c>
      <c r="J146" s="55">
        <v>0.05</v>
      </c>
      <c r="K146" s="56" t="s">
        <v>95</v>
      </c>
      <c r="L146" s="57" t="s">
        <v>98</v>
      </c>
    </row>
    <row r="147" spans="1:12" ht="12.75">
      <c r="A147" s="103">
        <f t="shared" si="9"/>
        <v>158</v>
      </c>
      <c r="B147" s="78" t="s">
        <v>224</v>
      </c>
      <c r="C147" s="79"/>
      <c r="D147" s="80">
        <v>138</v>
      </c>
      <c r="E147" s="56">
        <v>1000</v>
      </c>
      <c r="F147" s="57">
        <f t="shared" si="8"/>
        <v>0.138</v>
      </c>
      <c r="G147" s="55"/>
      <c r="H147" s="56"/>
      <c r="I147" s="140">
        <f t="shared" si="13"/>
        <v>0.138</v>
      </c>
      <c r="J147" s="55">
        <v>0.15</v>
      </c>
      <c r="K147" s="56" t="s">
        <v>55</v>
      </c>
      <c r="L147" s="57" t="s">
        <v>55</v>
      </c>
    </row>
    <row r="148" spans="1:12" ht="12.75">
      <c r="A148" s="103">
        <f t="shared" si="9"/>
        <v>159</v>
      </c>
      <c r="B148" s="78" t="s">
        <v>225</v>
      </c>
      <c r="C148" s="79"/>
      <c r="D148" s="80">
        <v>128</v>
      </c>
      <c r="E148" s="56">
        <v>5000</v>
      </c>
      <c r="F148" s="57">
        <f t="shared" si="8"/>
        <v>0.0256</v>
      </c>
      <c r="G148" s="55"/>
      <c r="H148" s="56"/>
      <c r="I148" s="140">
        <f t="shared" si="13"/>
        <v>0.0256</v>
      </c>
      <c r="J148" s="55">
        <v>0.05</v>
      </c>
      <c r="K148" s="56" t="s">
        <v>95</v>
      </c>
      <c r="L148" s="57" t="s">
        <v>98</v>
      </c>
    </row>
    <row r="149" spans="1:12" ht="12.75">
      <c r="A149" s="103">
        <f t="shared" si="9"/>
        <v>160</v>
      </c>
      <c r="B149" s="78" t="s">
        <v>226</v>
      </c>
      <c r="C149" s="79"/>
      <c r="D149" s="80">
        <v>30</v>
      </c>
      <c r="E149" s="56">
        <v>1000</v>
      </c>
      <c r="F149" s="57">
        <f t="shared" si="8"/>
        <v>0.03</v>
      </c>
      <c r="G149" s="55"/>
      <c r="H149" s="56"/>
      <c r="I149" s="140">
        <f t="shared" si="13"/>
        <v>0.03</v>
      </c>
      <c r="J149" s="55">
        <v>0.05</v>
      </c>
      <c r="K149" s="56" t="s">
        <v>95</v>
      </c>
      <c r="L149" s="57" t="s">
        <v>101</v>
      </c>
    </row>
    <row r="150" spans="1:12" ht="12.75">
      <c r="A150" s="103">
        <f t="shared" si="9"/>
        <v>161</v>
      </c>
      <c r="B150" s="78" t="s">
        <v>227</v>
      </c>
      <c r="C150" s="79"/>
      <c r="D150" s="80">
        <v>130</v>
      </c>
      <c r="E150" s="56">
        <v>1000</v>
      </c>
      <c r="F150" s="57">
        <f t="shared" si="8"/>
        <v>0.13</v>
      </c>
      <c r="G150" s="55"/>
      <c r="H150" s="56"/>
      <c r="I150" s="140">
        <f t="shared" si="13"/>
        <v>0.13</v>
      </c>
      <c r="J150" s="55">
        <v>0.05</v>
      </c>
      <c r="K150" s="56" t="s">
        <v>95</v>
      </c>
      <c r="L150" s="57" t="s">
        <v>101</v>
      </c>
    </row>
    <row r="151" spans="1:12" ht="12.75">
      <c r="A151" s="103">
        <f t="shared" si="9"/>
        <v>162</v>
      </c>
      <c r="B151" s="78" t="s">
        <v>228</v>
      </c>
      <c r="C151" s="79"/>
      <c r="D151" s="80">
        <v>75</v>
      </c>
      <c r="E151" s="56">
        <v>1000</v>
      </c>
      <c r="F151" s="57">
        <f t="shared" si="8"/>
        <v>0.075</v>
      </c>
      <c r="G151" s="55"/>
      <c r="H151" s="56"/>
      <c r="I151" s="140">
        <f t="shared" si="13"/>
        <v>0.075</v>
      </c>
      <c r="J151" s="55">
        <v>1</v>
      </c>
      <c r="K151" s="56" t="s">
        <v>55</v>
      </c>
      <c r="L151" s="57" t="s">
        <v>55</v>
      </c>
    </row>
    <row r="152" spans="1:12" ht="12.75">
      <c r="A152" s="103">
        <f t="shared" si="9"/>
        <v>163</v>
      </c>
      <c r="B152" s="78" t="s">
        <v>229</v>
      </c>
      <c r="C152" s="79"/>
      <c r="D152" s="80">
        <v>46</v>
      </c>
      <c r="E152" s="56">
        <v>1000</v>
      </c>
      <c r="F152" s="57">
        <f t="shared" si="8"/>
        <v>0.046</v>
      </c>
      <c r="G152" s="55"/>
      <c r="H152" s="56"/>
      <c r="I152" s="140">
        <f t="shared" si="13"/>
        <v>0.046</v>
      </c>
      <c r="J152" s="55">
        <v>0.15</v>
      </c>
      <c r="K152" s="56" t="s">
        <v>95</v>
      </c>
      <c r="L152" s="57" t="s">
        <v>98</v>
      </c>
    </row>
    <row r="153" spans="1:12" ht="12.75">
      <c r="A153" s="103">
        <f t="shared" si="9"/>
        <v>164</v>
      </c>
      <c r="B153" s="78" t="s">
        <v>112</v>
      </c>
      <c r="C153" s="79"/>
      <c r="D153" s="80">
        <v>141</v>
      </c>
      <c r="E153" s="56">
        <v>5000</v>
      </c>
      <c r="F153" s="57">
        <f t="shared" si="8"/>
        <v>0.0282</v>
      </c>
      <c r="G153" s="55"/>
      <c r="H153" s="56"/>
      <c r="I153" s="140">
        <f t="shared" si="13"/>
        <v>0.0282</v>
      </c>
      <c r="J153" s="55">
        <v>0.05</v>
      </c>
      <c r="K153" s="56" t="s">
        <v>95</v>
      </c>
      <c r="L153" s="57" t="s">
        <v>98</v>
      </c>
    </row>
    <row r="154" spans="1:12" ht="12.75">
      <c r="A154" s="103">
        <f t="shared" si="9"/>
        <v>165</v>
      </c>
      <c r="B154" s="78" t="s">
        <v>113</v>
      </c>
      <c r="C154" s="79"/>
      <c r="D154" s="80">
        <v>208</v>
      </c>
      <c r="E154" s="56">
        <v>5000</v>
      </c>
      <c r="F154" s="57">
        <f t="shared" si="8"/>
        <v>0.0416</v>
      </c>
      <c r="G154" s="55"/>
      <c r="H154" s="56"/>
      <c r="I154" s="140">
        <f t="shared" si="13"/>
        <v>0.0416</v>
      </c>
      <c r="J154" s="55">
        <v>0.05</v>
      </c>
      <c r="K154" s="56" t="s">
        <v>95</v>
      </c>
      <c r="L154" s="57" t="s">
        <v>98</v>
      </c>
    </row>
    <row r="155" spans="1:12" ht="12.75">
      <c r="A155" s="103">
        <f t="shared" si="9"/>
        <v>166</v>
      </c>
      <c r="B155" s="78" t="s">
        <v>114</v>
      </c>
      <c r="C155" s="79"/>
      <c r="D155" s="80">
        <v>95</v>
      </c>
      <c r="E155" s="56">
        <v>5000</v>
      </c>
      <c r="F155" s="57">
        <f t="shared" si="8"/>
        <v>0.019</v>
      </c>
      <c r="G155" s="55"/>
      <c r="H155" s="56"/>
      <c r="I155" s="140">
        <f t="shared" si="13"/>
        <v>0.019</v>
      </c>
      <c r="J155" s="55">
        <v>0.05</v>
      </c>
      <c r="K155" s="56" t="s">
        <v>95</v>
      </c>
      <c r="L155" s="57" t="s">
        <v>98</v>
      </c>
    </row>
    <row r="156" spans="1:12" ht="12.75">
      <c r="A156" s="103">
        <f t="shared" si="9"/>
        <v>167</v>
      </c>
      <c r="B156" s="78" t="s">
        <v>115</v>
      </c>
      <c r="C156" s="79"/>
      <c r="D156" s="80">
        <v>6500</v>
      </c>
      <c r="E156" s="56">
        <v>1000</v>
      </c>
      <c r="F156" s="57">
        <f t="shared" si="8"/>
        <v>6.5</v>
      </c>
      <c r="G156" s="55"/>
      <c r="H156" s="56"/>
      <c r="I156" s="140">
        <f t="shared" si="13"/>
        <v>6.5</v>
      </c>
      <c r="J156" s="55">
        <v>0.05</v>
      </c>
      <c r="K156" s="56" t="s">
        <v>95</v>
      </c>
      <c r="L156" s="57" t="s">
        <v>101</v>
      </c>
    </row>
    <row r="157" spans="1:12" ht="12.75">
      <c r="A157" s="103">
        <f t="shared" si="9"/>
        <v>168</v>
      </c>
      <c r="B157" s="78" t="s">
        <v>116</v>
      </c>
      <c r="C157" s="79"/>
      <c r="D157" s="80">
        <v>747</v>
      </c>
      <c r="E157" s="56">
        <v>5000</v>
      </c>
      <c r="F157" s="57">
        <f t="shared" si="8"/>
        <v>0.1494</v>
      </c>
      <c r="G157" s="55"/>
      <c r="H157" s="56"/>
      <c r="I157" s="140">
        <f t="shared" si="13"/>
        <v>0.1494</v>
      </c>
      <c r="J157" s="55">
        <v>0.05</v>
      </c>
      <c r="K157" s="56" t="s">
        <v>95</v>
      </c>
      <c r="L157" s="57" t="s">
        <v>98</v>
      </c>
    </row>
    <row r="158" spans="1:12" ht="12.75">
      <c r="A158" s="103">
        <f t="shared" si="9"/>
        <v>169</v>
      </c>
      <c r="B158" s="78" t="s">
        <v>117</v>
      </c>
      <c r="C158" s="79"/>
      <c r="D158" s="80">
        <v>4400</v>
      </c>
      <c r="E158" s="56">
        <v>10000</v>
      </c>
      <c r="F158" s="57">
        <f t="shared" si="8"/>
        <v>0.44</v>
      </c>
      <c r="G158" s="55"/>
      <c r="H158" s="56"/>
      <c r="I158" s="140">
        <f t="shared" si="13"/>
        <v>0.44</v>
      </c>
      <c r="J158" s="55">
        <v>0.05</v>
      </c>
      <c r="K158" s="56" t="s">
        <v>95</v>
      </c>
      <c r="L158" s="57" t="s">
        <v>101</v>
      </c>
    </row>
    <row r="159" spans="1:12" ht="12.75">
      <c r="A159" s="103">
        <f t="shared" si="9"/>
        <v>170</v>
      </c>
      <c r="B159" s="78" t="s">
        <v>118</v>
      </c>
      <c r="C159" s="79"/>
      <c r="D159" s="80">
        <v>500</v>
      </c>
      <c r="E159" s="56">
        <v>1000</v>
      </c>
      <c r="F159" s="57">
        <f t="shared" si="8"/>
        <v>0.5</v>
      </c>
      <c r="G159" s="55"/>
      <c r="H159" s="56"/>
      <c r="I159" s="140">
        <f t="shared" si="13"/>
        <v>0.5</v>
      </c>
      <c r="J159" s="55">
        <v>0.15</v>
      </c>
      <c r="K159" s="56" t="s">
        <v>95</v>
      </c>
      <c r="L159" s="57" t="s">
        <v>98</v>
      </c>
    </row>
    <row r="160" spans="1:12" ht="12.75">
      <c r="A160" s="103">
        <f t="shared" si="9"/>
        <v>171</v>
      </c>
      <c r="B160" s="78" t="s">
        <v>119</v>
      </c>
      <c r="C160" s="79"/>
      <c r="D160" s="80">
        <v>3940</v>
      </c>
      <c r="E160" s="56">
        <v>5000</v>
      </c>
      <c r="F160" s="57">
        <f t="shared" si="8"/>
        <v>0.788</v>
      </c>
      <c r="G160" s="55"/>
      <c r="H160" s="56"/>
      <c r="I160" s="140">
        <f t="shared" si="13"/>
        <v>0.788</v>
      </c>
      <c r="J160" s="55">
        <v>0.05</v>
      </c>
      <c r="K160" s="56" t="s">
        <v>95</v>
      </c>
      <c r="L160" s="57" t="s">
        <v>98</v>
      </c>
    </row>
    <row r="161" spans="1:12" ht="12.75">
      <c r="A161" s="103">
        <f t="shared" si="9"/>
        <v>172</v>
      </c>
      <c r="B161" s="78" t="s">
        <v>120</v>
      </c>
      <c r="C161" s="79"/>
      <c r="D161" s="80">
        <v>1254</v>
      </c>
      <c r="E161" s="56">
        <v>1000</v>
      </c>
      <c r="F161" s="57">
        <f t="shared" si="8"/>
        <v>1.254</v>
      </c>
      <c r="G161" s="55"/>
      <c r="H161" s="56"/>
      <c r="I161" s="140">
        <f t="shared" si="13"/>
        <v>1.254</v>
      </c>
      <c r="J161" s="55">
        <v>0.05</v>
      </c>
      <c r="K161" s="56" t="s">
        <v>95</v>
      </c>
      <c r="L161" s="57" t="s">
        <v>98</v>
      </c>
    </row>
    <row r="162" spans="1:12" ht="12.75">
      <c r="A162" s="103">
        <f t="shared" si="9"/>
        <v>173</v>
      </c>
      <c r="B162" s="78" t="s">
        <v>121</v>
      </c>
      <c r="C162" s="79"/>
      <c r="D162" s="80">
        <v>2000</v>
      </c>
      <c r="E162" s="56">
        <v>10000</v>
      </c>
      <c r="F162" s="57">
        <f t="shared" si="8"/>
        <v>0.2</v>
      </c>
      <c r="G162" s="55"/>
      <c r="H162" s="56"/>
      <c r="I162" s="140">
        <f t="shared" si="13"/>
        <v>0.2</v>
      </c>
      <c r="J162" s="55">
        <v>0.5</v>
      </c>
      <c r="K162" s="56" t="s">
        <v>108</v>
      </c>
      <c r="L162" s="57" t="s">
        <v>98</v>
      </c>
    </row>
    <row r="163" spans="1:12" ht="12.75">
      <c r="A163" s="103">
        <f t="shared" si="9"/>
        <v>174</v>
      </c>
      <c r="B163" s="78" t="s">
        <v>122</v>
      </c>
      <c r="C163" s="79"/>
      <c r="D163" s="80">
        <v>32000</v>
      </c>
      <c r="E163" s="56">
        <v>1000</v>
      </c>
      <c r="F163" s="57">
        <f aca="true" t="shared" si="14" ref="F163:F193">D163/E163</f>
        <v>32</v>
      </c>
      <c r="G163" s="55"/>
      <c r="H163" s="56"/>
      <c r="I163" s="140">
        <f t="shared" si="13"/>
        <v>32</v>
      </c>
      <c r="J163" s="55">
        <v>0.15</v>
      </c>
      <c r="K163" s="56" t="s">
        <v>95</v>
      </c>
      <c r="L163" s="57" t="s">
        <v>101</v>
      </c>
    </row>
    <row r="164" spans="1:12" ht="12.75">
      <c r="A164" s="103">
        <f aca="true" t="shared" si="15" ref="A164:A193">1+A163</f>
        <v>175</v>
      </c>
      <c r="B164" s="78" t="s">
        <v>123</v>
      </c>
      <c r="C164" s="79"/>
      <c r="D164" s="80">
        <v>12700</v>
      </c>
      <c r="E164" s="56">
        <v>5000</v>
      </c>
      <c r="F164" s="57">
        <f t="shared" si="14"/>
        <v>2.54</v>
      </c>
      <c r="G164" s="55"/>
      <c r="H164" s="56"/>
      <c r="I164" s="140">
        <f t="shared" si="13"/>
        <v>2.54</v>
      </c>
      <c r="J164" s="55">
        <v>0.05</v>
      </c>
      <c r="K164" s="56" t="s">
        <v>95</v>
      </c>
      <c r="L164" s="57" t="s">
        <v>98</v>
      </c>
    </row>
    <row r="165" spans="1:12" ht="12.75">
      <c r="A165" s="103">
        <f t="shared" si="15"/>
        <v>176</v>
      </c>
      <c r="B165" s="78" t="s">
        <v>124</v>
      </c>
      <c r="C165" s="79"/>
      <c r="D165" s="80">
        <v>748</v>
      </c>
      <c r="E165" s="56">
        <v>5000</v>
      </c>
      <c r="F165" s="57">
        <f t="shared" si="14"/>
        <v>0.1496</v>
      </c>
      <c r="G165" s="55"/>
      <c r="H165" s="56"/>
      <c r="I165" s="140">
        <f t="shared" si="13"/>
        <v>0.1496</v>
      </c>
      <c r="J165" s="55">
        <v>0.05</v>
      </c>
      <c r="K165" s="56" t="s">
        <v>95</v>
      </c>
      <c r="L165" s="57" t="s">
        <v>98</v>
      </c>
    </row>
    <row r="166" spans="1:12" ht="12.75">
      <c r="A166" s="103">
        <f t="shared" si="15"/>
        <v>177</v>
      </c>
      <c r="B166" s="78" t="s">
        <v>125</v>
      </c>
      <c r="C166" s="79"/>
      <c r="D166" s="80">
        <v>1625</v>
      </c>
      <c r="E166" s="56">
        <v>10000</v>
      </c>
      <c r="F166" s="57">
        <f t="shared" si="14"/>
        <v>0.1625</v>
      </c>
      <c r="G166" s="55"/>
      <c r="H166" s="56"/>
      <c r="I166" s="140">
        <f t="shared" si="13"/>
        <v>0.1625</v>
      </c>
      <c r="J166" s="55">
        <v>0.05</v>
      </c>
      <c r="K166" s="56" t="s">
        <v>95</v>
      </c>
      <c r="L166" s="57" t="s">
        <v>98</v>
      </c>
    </row>
    <row r="167" spans="1:12" ht="12.75">
      <c r="A167" s="103">
        <f t="shared" si="15"/>
        <v>178</v>
      </c>
      <c r="B167" s="78" t="s">
        <v>126</v>
      </c>
      <c r="C167" s="79"/>
      <c r="D167" s="80">
        <v>1919</v>
      </c>
      <c r="E167" s="56">
        <v>5000</v>
      </c>
      <c r="F167" s="57">
        <f t="shared" si="14"/>
        <v>0.3838</v>
      </c>
      <c r="G167" s="55"/>
      <c r="H167" s="56"/>
      <c r="I167" s="140">
        <f t="shared" si="13"/>
        <v>0.3838</v>
      </c>
      <c r="J167" s="55">
        <v>0.05</v>
      </c>
      <c r="K167" s="56" t="s">
        <v>95</v>
      </c>
      <c r="L167" s="57" t="s">
        <v>98</v>
      </c>
    </row>
    <row r="168" spans="1:12" ht="12.75">
      <c r="A168" s="103">
        <f t="shared" si="15"/>
        <v>179</v>
      </c>
      <c r="B168" s="78" t="s">
        <v>127</v>
      </c>
      <c r="C168" s="79"/>
      <c r="D168" s="80">
        <v>841</v>
      </c>
      <c r="E168" s="56">
        <v>5000</v>
      </c>
      <c r="F168" s="57">
        <f t="shared" si="14"/>
        <v>0.1682</v>
      </c>
      <c r="G168" s="55"/>
      <c r="H168" s="56"/>
      <c r="I168" s="140">
        <f t="shared" si="13"/>
        <v>0.1682</v>
      </c>
      <c r="J168" s="55">
        <v>0.05</v>
      </c>
      <c r="K168" s="56" t="s">
        <v>95</v>
      </c>
      <c r="L168" s="57" t="s">
        <v>98</v>
      </c>
    </row>
    <row r="169" spans="1:12" ht="12.75">
      <c r="A169" s="103">
        <f t="shared" si="15"/>
        <v>180</v>
      </c>
      <c r="B169" s="78" t="s">
        <v>128</v>
      </c>
      <c r="C169" s="79"/>
      <c r="D169" s="80">
        <v>1000</v>
      </c>
      <c r="E169" s="56">
        <v>5000</v>
      </c>
      <c r="F169" s="57">
        <f t="shared" si="14"/>
        <v>0.2</v>
      </c>
      <c r="G169" s="55"/>
      <c r="H169" s="56"/>
      <c r="I169" s="140">
        <f t="shared" si="13"/>
        <v>0.2</v>
      </c>
      <c r="J169" s="55">
        <v>0.5</v>
      </c>
      <c r="K169" s="56" t="s">
        <v>108</v>
      </c>
      <c r="L169" s="57" t="s">
        <v>98</v>
      </c>
    </row>
    <row r="170" spans="1:12" ht="12.75">
      <c r="A170" s="103">
        <f t="shared" si="15"/>
        <v>181</v>
      </c>
      <c r="B170" s="78" t="s">
        <v>129</v>
      </c>
      <c r="C170" s="79"/>
      <c r="D170" s="80">
        <v>4400</v>
      </c>
      <c r="E170" s="56">
        <v>1000</v>
      </c>
      <c r="F170" s="57">
        <f t="shared" si="14"/>
        <v>4.4</v>
      </c>
      <c r="G170" s="55"/>
      <c r="H170" s="56"/>
      <c r="I170" s="140">
        <f t="shared" si="13"/>
        <v>4.4</v>
      </c>
      <c r="J170" s="55">
        <v>0.5</v>
      </c>
      <c r="K170" s="56" t="s">
        <v>108</v>
      </c>
      <c r="L170" s="57" t="s">
        <v>98</v>
      </c>
    </row>
    <row r="171" spans="1:12" ht="12.75">
      <c r="A171" s="103">
        <f t="shared" si="15"/>
        <v>182</v>
      </c>
      <c r="B171" s="78" t="s">
        <v>130</v>
      </c>
      <c r="C171" s="79"/>
      <c r="D171" s="80">
        <v>1.8</v>
      </c>
      <c r="E171" s="56">
        <v>1000</v>
      </c>
      <c r="F171" s="57">
        <f t="shared" si="14"/>
        <v>0.0018</v>
      </c>
      <c r="G171" s="55"/>
      <c r="H171" s="56"/>
      <c r="I171" s="140">
        <f t="shared" si="13"/>
        <v>0.0018</v>
      </c>
      <c r="J171" s="55">
        <v>0.5</v>
      </c>
      <c r="K171" s="56" t="s">
        <v>108</v>
      </c>
      <c r="L171" s="57" t="s">
        <v>98</v>
      </c>
    </row>
    <row r="172" spans="1:12" ht="12.75">
      <c r="A172" s="103">
        <f t="shared" si="15"/>
        <v>183</v>
      </c>
      <c r="B172" s="78" t="s">
        <v>131</v>
      </c>
      <c r="C172" s="79"/>
      <c r="D172" s="80">
        <v>140</v>
      </c>
      <c r="E172" s="56">
        <v>5000</v>
      </c>
      <c r="F172" s="57">
        <f t="shared" si="14"/>
        <v>0.028</v>
      </c>
      <c r="G172" s="55"/>
      <c r="H172" s="56"/>
      <c r="I172" s="140">
        <f t="shared" si="13"/>
        <v>0.028</v>
      </c>
      <c r="J172" s="55">
        <v>0.5</v>
      </c>
      <c r="K172" s="56" t="s">
        <v>108</v>
      </c>
      <c r="L172" s="57" t="s">
        <v>98</v>
      </c>
    </row>
    <row r="173" spans="1:12" ht="12.75">
      <c r="A173" s="103">
        <f t="shared" si="15"/>
        <v>184</v>
      </c>
      <c r="B173" s="78" t="s">
        <v>132</v>
      </c>
      <c r="C173" s="79"/>
      <c r="D173" s="80">
        <v>10000</v>
      </c>
      <c r="E173" s="56">
        <v>10000</v>
      </c>
      <c r="F173" s="57">
        <f t="shared" si="14"/>
        <v>1</v>
      </c>
      <c r="G173" s="55"/>
      <c r="H173" s="56"/>
      <c r="I173" s="140">
        <f t="shared" si="13"/>
        <v>1</v>
      </c>
      <c r="J173" s="55">
        <v>0.05</v>
      </c>
      <c r="K173" s="56" t="s">
        <v>95</v>
      </c>
      <c r="L173" s="57" t="s">
        <v>98</v>
      </c>
    </row>
    <row r="174" spans="1:12" ht="12.75">
      <c r="A174" s="103">
        <f t="shared" si="15"/>
        <v>185</v>
      </c>
      <c r="B174" s="78" t="s">
        <v>133</v>
      </c>
      <c r="C174" s="79"/>
      <c r="D174" s="80">
        <v>100</v>
      </c>
      <c r="E174" s="56">
        <v>5000</v>
      </c>
      <c r="F174" s="57">
        <f t="shared" si="14"/>
        <v>0.02</v>
      </c>
      <c r="G174" s="55"/>
      <c r="H174" s="56"/>
      <c r="I174" s="140">
        <f t="shared" si="13"/>
        <v>0.02</v>
      </c>
      <c r="J174" s="55">
        <v>0.05</v>
      </c>
      <c r="K174" s="56" t="s">
        <v>95</v>
      </c>
      <c r="L174" s="57" t="s">
        <v>101</v>
      </c>
    </row>
    <row r="175" spans="1:12" ht="12.75">
      <c r="A175" s="103">
        <f t="shared" si="15"/>
        <v>186</v>
      </c>
      <c r="B175" s="78" t="s">
        <v>134</v>
      </c>
      <c r="C175" s="79"/>
      <c r="D175" s="80">
        <v>209</v>
      </c>
      <c r="E175" s="56">
        <v>5000</v>
      </c>
      <c r="F175" s="57">
        <f t="shared" si="14"/>
        <v>0.0418</v>
      </c>
      <c r="G175" s="55"/>
      <c r="H175" s="56"/>
      <c r="I175" s="140">
        <f t="shared" si="13"/>
        <v>0.0418</v>
      </c>
      <c r="J175" s="55">
        <v>1</v>
      </c>
      <c r="K175" s="56" t="s">
        <v>163</v>
      </c>
      <c r="L175" s="57" t="s">
        <v>98</v>
      </c>
    </row>
    <row r="176" spans="1:12" ht="12.75">
      <c r="A176" s="103">
        <f t="shared" si="15"/>
        <v>187</v>
      </c>
      <c r="B176" s="78" t="s">
        <v>135</v>
      </c>
      <c r="C176" s="79"/>
      <c r="D176" s="80">
        <v>188</v>
      </c>
      <c r="E176" s="56">
        <v>5000</v>
      </c>
      <c r="F176" s="57">
        <f t="shared" si="14"/>
        <v>0.0376</v>
      </c>
      <c r="G176" s="55"/>
      <c r="H176" s="56"/>
      <c r="I176" s="140">
        <f t="shared" si="13"/>
        <v>0.0376</v>
      </c>
      <c r="J176" s="55">
        <v>1</v>
      </c>
      <c r="K176" s="56" t="s">
        <v>163</v>
      </c>
      <c r="L176" s="57" t="s">
        <v>98</v>
      </c>
    </row>
    <row r="177" spans="1:12" ht="12.75">
      <c r="A177" s="103">
        <f t="shared" si="15"/>
        <v>188</v>
      </c>
      <c r="B177" s="78" t="s">
        <v>136</v>
      </c>
      <c r="C177" s="79"/>
      <c r="D177" s="80">
        <v>500</v>
      </c>
      <c r="E177" s="56">
        <v>1000</v>
      </c>
      <c r="F177" s="57">
        <f t="shared" si="14"/>
        <v>0.5</v>
      </c>
      <c r="G177" s="55"/>
      <c r="H177" s="56"/>
      <c r="I177" s="140">
        <f t="shared" si="13"/>
        <v>0.5</v>
      </c>
      <c r="J177" s="55">
        <v>0.05</v>
      </c>
      <c r="K177" s="56" t="s">
        <v>95</v>
      </c>
      <c r="L177" s="57" t="s">
        <v>98</v>
      </c>
    </row>
    <row r="178" spans="1:12" ht="12.75">
      <c r="A178" s="103">
        <f t="shared" si="15"/>
        <v>189</v>
      </c>
      <c r="B178" s="78" t="s">
        <v>137</v>
      </c>
      <c r="C178" s="79"/>
      <c r="D178" s="80">
        <v>490</v>
      </c>
      <c r="E178" s="56">
        <v>1000</v>
      </c>
      <c r="F178" s="57">
        <f t="shared" si="14"/>
        <v>0.49</v>
      </c>
      <c r="G178" s="55"/>
      <c r="H178" s="56"/>
      <c r="I178" s="140">
        <f t="shared" si="13"/>
        <v>0.49</v>
      </c>
      <c r="J178" s="55">
        <v>0.05</v>
      </c>
      <c r="K178" s="56" t="s">
        <v>95</v>
      </c>
      <c r="L178" s="57" t="s">
        <v>98</v>
      </c>
    </row>
    <row r="179" spans="1:12" ht="12.75">
      <c r="A179" s="103">
        <f t="shared" si="15"/>
        <v>190</v>
      </c>
      <c r="B179" s="78" t="s">
        <v>138</v>
      </c>
      <c r="C179" s="79"/>
      <c r="D179" s="80">
        <v>18</v>
      </c>
      <c r="E179" s="56">
        <v>1000</v>
      </c>
      <c r="F179" s="57">
        <f t="shared" si="14"/>
        <v>0.018</v>
      </c>
      <c r="G179" s="55">
        <v>3.3</v>
      </c>
      <c r="H179" s="56">
        <v>100</v>
      </c>
      <c r="I179" s="140">
        <f>G179/H179</f>
        <v>0.033</v>
      </c>
      <c r="J179" s="55">
        <v>0.05</v>
      </c>
      <c r="K179" s="56" t="s">
        <v>95</v>
      </c>
      <c r="L179" s="57" t="s">
        <v>98</v>
      </c>
    </row>
    <row r="180" spans="1:12" ht="12.75">
      <c r="A180" s="103">
        <f t="shared" si="15"/>
        <v>191</v>
      </c>
      <c r="B180" s="78" t="s">
        <v>139</v>
      </c>
      <c r="C180" s="79"/>
      <c r="D180" s="80">
        <v>29</v>
      </c>
      <c r="E180" s="56">
        <v>1000</v>
      </c>
      <c r="F180" s="57">
        <f t="shared" si="14"/>
        <v>0.029</v>
      </c>
      <c r="G180" s="55"/>
      <c r="H180" s="56"/>
      <c r="I180" s="140">
        <f>F180</f>
        <v>0.029</v>
      </c>
      <c r="J180" s="55">
        <v>1</v>
      </c>
      <c r="K180" s="56" t="s">
        <v>163</v>
      </c>
      <c r="L180" s="57" t="s">
        <v>98</v>
      </c>
    </row>
    <row r="181" spans="1:12" ht="12.75">
      <c r="A181" s="103">
        <f t="shared" si="15"/>
        <v>192</v>
      </c>
      <c r="B181" s="78" t="s">
        <v>140</v>
      </c>
      <c r="C181" s="79"/>
      <c r="D181" s="80">
        <v>100</v>
      </c>
      <c r="E181" s="56">
        <v>1000</v>
      </c>
      <c r="F181" s="57">
        <f t="shared" si="14"/>
        <v>0.1</v>
      </c>
      <c r="G181" s="55">
        <v>120</v>
      </c>
      <c r="H181" s="56">
        <v>100</v>
      </c>
      <c r="I181" s="140">
        <f>G181/H181</f>
        <v>1.2</v>
      </c>
      <c r="J181" s="55">
        <v>0.5</v>
      </c>
      <c r="K181" s="56" t="s">
        <v>108</v>
      </c>
      <c r="L181" s="57" t="s">
        <v>98</v>
      </c>
    </row>
    <row r="182" spans="1:12" ht="12.75">
      <c r="A182" s="103">
        <f t="shared" si="15"/>
        <v>193</v>
      </c>
      <c r="B182" s="78" t="s">
        <v>141</v>
      </c>
      <c r="C182" s="79"/>
      <c r="D182" s="80">
        <v>120</v>
      </c>
      <c r="E182" s="56">
        <v>1000</v>
      </c>
      <c r="F182" s="57">
        <f t="shared" si="14"/>
        <v>0.12</v>
      </c>
      <c r="G182" s="55">
        <v>120</v>
      </c>
      <c r="H182" s="56">
        <v>100</v>
      </c>
      <c r="I182" s="140">
        <f>G182/H182</f>
        <v>1.2</v>
      </c>
      <c r="J182" s="55">
        <v>1</v>
      </c>
      <c r="K182" s="56" t="s">
        <v>163</v>
      </c>
      <c r="L182" s="57" t="s">
        <v>98</v>
      </c>
    </row>
    <row r="183" spans="1:12" ht="12.75">
      <c r="A183" s="103">
        <f t="shared" si="15"/>
        <v>194</v>
      </c>
      <c r="B183" s="78" t="s">
        <v>142</v>
      </c>
      <c r="C183" s="79"/>
      <c r="D183" s="80">
        <v>120</v>
      </c>
      <c r="E183" s="56">
        <v>1000</v>
      </c>
      <c r="F183" s="57">
        <f t="shared" si="14"/>
        <v>0.12</v>
      </c>
      <c r="G183" s="55">
        <v>120</v>
      </c>
      <c r="H183" s="56">
        <v>100</v>
      </c>
      <c r="I183" s="140">
        <f>G183/H183</f>
        <v>1.2</v>
      </c>
      <c r="J183" s="55">
        <v>0.5</v>
      </c>
      <c r="K183" s="56" t="s">
        <v>108</v>
      </c>
      <c r="L183" s="57" t="s">
        <v>98</v>
      </c>
    </row>
    <row r="184" spans="1:12" ht="12.75">
      <c r="A184" s="103">
        <f t="shared" si="15"/>
        <v>195</v>
      </c>
      <c r="B184" s="58" t="s">
        <v>143</v>
      </c>
      <c r="C184" s="82"/>
      <c r="D184" s="83">
        <v>38</v>
      </c>
      <c r="E184" s="62">
        <v>1000</v>
      </c>
      <c r="F184" s="63">
        <f t="shared" si="14"/>
        <v>0.038</v>
      </c>
      <c r="G184" s="61"/>
      <c r="H184" s="62"/>
      <c r="I184" s="144">
        <f>F184</f>
        <v>0.038</v>
      </c>
      <c r="J184" s="61">
        <v>1</v>
      </c>
      <c r="K184" s="62" t="s">
        <v>163</v>
      </c>
      <c r="L184" s="63" t="s">
        <v>98</v>
      </c>
    </row>
    <row r="185" spans="1:12" ht="12.75">
      <c r="A185" s="103">
        <f t="shared" si="15"/>
        <v>196</v>
      </c>
      <c r="B185" s="78" t="s">
        <v>252</v>
      </c>
      <c r="C185" s="79"/>
      <c r="D185" s="80">
        <v>100</v>
      </c>
      <c r="E185" s="56">
        <v>5000</v>
      </c>
      <c r="F185" s="57">
        <f t="shared" si="14"/>
        <v>0.02</v>
      </c>
      <c r="G185" s="55"/>
      <c r="H185" s="56"/>
      <c r="I185" s="140">
        <f>F185</f>
        <v>0.02</v>
      </c>
      <c r="J185" s="55">
        <v>1</v>
      </c>
      <c r="K185" s="56" t="s">
        <v>163</v>
      </c>
      <c r="L185" s="57" t="s">
        <v>96</v>
      </c>
    </row>
    <row r="186" spans="1:12" ht="12.75">
      <c r="A186" s="103">
        <f t="shared" si="15"/>
        <v>197</v>
      </c>
      <c r="B186" s="78" t="s">
        <v>144</v>
      </c>
      <c r="C186" s="79"/>
      <c r="D186" s="80">
        <v>13</v>
      </c>
      <c r="E186" s="56">
        <v>5000</v>
      </c>
      <c r="F186" s="57">
        <f t="shared" si="14"/>
        <v>0.0026</v>
      </c>
      <c r="G186" s="55"/>
      <c r="H186" s="56"/>
      <c r="I186" s="140">
        <f>F186</f>
        <v>0.0026</v>
      </c>
      <c r="J186" s="55">
        <v>1</v>
      </c>
      <c r="K186" s="56" t="s">
        <v>98</v>
      </c>
      <c r="L186" s="57" t="s">
        <v>98</v>
      </c>
    </row>
    <row r="187" spans="1:12" ht="12.75">
      <c r="A187" s="103">
        <f t="shared" si="15"/>
        <v>198</v>
      </c>
      <c r="B187" s="78" t="s">
        <v>145</v>
      </c>
      <c r="C187" s="79"/>
      <c r="D187" s="80">
        <v>374</v>
      </c>
      <c r="E187" s="56">
        <v>10000</v>
      </c>
      <c r="F187" s="57">
        <f t="shared" si="14"/>
        <v>0.0374</v>
      </c>
      <c r="G187" s="55"/>
      <c r="H187" s="56"/>
      <c r="I187" s="140">
        <f>F187</f>
        <v>0.0374</v>
      </c>
      <c r="J187" s="55">
        <v>0.05</v>
      </c>
      <c r="K187" s="56" t="s">
        <v>95</v>
      </c>
      <c r="L187" s="57" t="s">
        <v>98</v>
      </c>
    </row>
    <row r="188" spans="1:12" ht="12.75">
      <c r="A188" s="110">
        <f t="shared" si="15"/>
        <v>199</v>
      </c>
      <c r="B188" s="58" t="s">
        <v>146</v>
      </c>
      <c r="C188" s="82"/>
      <c r="D188" s="83">
        <v>528</v>
      </c>
      <c r="E188" s="62">
        <v>1000</v>
      </c>
      <c r="F188" s="63">
        <f t="shared" si="14"/>
        <v>0.528</v>
      </c>
      <c r="G188" s="61"/>
      <c r="H188" s="62"/>
      <c r="I188" s="144">
        <f>F188</f>
        <v>0.528</v>
      </c>
      <c r="J188" s="61">
        <v>0.05</v>
      </c>
      <c r="K188" s="62" t="s">
        <v>95</v>
      </c>
      <c r="L188" s="63" t="s">
        <v>96</v>
      </c>
    </row>
    <row r="189" spans="1:12" ht="12.75">
      <c r="A189" s="110">
        <f t="shared" si="15"/>
        <v>200</v>
      </c>
      <c r="B189" s="145" t="s">
        <v>253</v>
      </c>
      <c r="C189" s="139"/>
      <c r="D189" s="146">
        <v>230</v>
      </c>
      <c r="E189" s="62">
        <v>1000</v>
      </c>
      <c r="F189" s="88">
        <f t="shared" si="14"/>
        <v>0.23</v>
      </c>
      <c r="G189" s="147">
        <v>31</v>
      </c>
      <c r="H189" s="62">
        <v>100</v>
      </c>
      <c r="I189" s="146">
        <f>+G189/H189</f>
        <v>0.31</v>
      </c>
      <c r="J189" s="147">
        <v>0.5</v>
      </c>
      <c r="K189" s="62" t="s">
        <v>108</v>
      </c>
      <c r="L189" s="88" t="s">
        <v>96</v>
      </c>
    </row>
    <row r="190" spans="1:12" ht="12.75">
      <c r="A190" s="110">
        <f t="shared" si="15"/>
        <v>201</v>
      </c>
      <c r="B190" s="85" t="s">
        <v>254</v>
      </c>
      <c r="C190" s="86"/>
      <c r="D190" s="148">
        <v>113</v>
      </c>
      <c r="E190" s="56">
        <v>5000</v>
      </c>
      <c r="F190" s="149">
        <f t="shared" si="14"/>
        <v>0.0226</v>
      </c>
      <c r="G190" s="150"/>
      <c r="H190" s="56"/>
      <c r="I190" s="151">
        <f>+F190</f>
        <v>0.0226</v>
      </c>
      <c r="J190" s="150">
        <v>0.05</v>
      </c>
      <c r="K190" s="56" t="s">
        <v>95</v>
      </c>
      <c r="L190" s="87" t="s">
        <v>98</v>
      </c>
    </row>
    <row r="191" spans="1:12" ht="13.5">
      <c r="A191" s="110">
        <f t="shared" si="15"/>
        <v>202</v>
      </c>
      <c r="B191" s="98" t="s">
        <v>255</v>
      </c>
      <c r="C191" s="142"/>
      <c r="D191" s="99">
        <v>21</v>
      </c>
      <c r="E191" s="152">
        <v>10000</v>
      </c>
      <c r="F191" s="153">
        <f t="shared" si="14"/>
        <v>0.0021</v>
      </c>
      <c r="G191" s="154"/>
      <c r="H191" s="152"/>
      <c r="I191" s="99">
        <f>+F191</f>
        <v>0.0021</v>
      </c>
      <c r="J191" s="154">
        <v>0.05</v>
      </c>
      <c r="K191" s="152" t="s">
        <v>95</v>
      </c>
      <c r="L191" s="153" t="s">
        <v>98</v>
      </c>
    </row>
    <row r="192" spans="1:12" ht="12.75">
      <c r="A192" s="110">
        <f t="shared" si="15"/>
        <v>203</v>
      </c>
      <c r="B192" s="85" t="s">
        <v>256</v>
      </c>
      <c r="C192" s="86"/>
      <c r="D192" s="148">
        <v>39</v>
      </c>
      <c r="E192" s="56">
        <v>1000</v>
      </c>
      <c r="F192" s="87">
        <f t="shared" si="14"/>
        <v>0.039</v>
      </c>
      <c r="G192" s="150">
        <v>4.3</v>
      </c>
      <c r="H192" s="56">
        <v>100</v>
      </c>
      <c r="I192" s="57">
        <f>+G192/H192</f>
        <v>0.043</v>
      </c>
      <c r="J192" s="150">
        <v>0.5</v>
      </c>
      <c r="K192" s="56" t="s">
        <v>108</v>
      </c>
      <c r="L192" s="87" t="s">
        <v>98</v>
      </c>
    </row>
    <row r="193" spans="1:12" ht="13.5" thickBot="1">
      <c r="A193" s="107">
        <f t="shared" si="15"/>
        <v>204</v>
      </c>
      <c r="B193" s="90" t="s">
        <v>257</v>
      </c>
      <c r="C193" s="91"/>
      <c r="D193" s="155">
        <v>100</v>
      </c>
      <c r="E193" s="93">
        <v>1000</v>
      </c>
      <c r="F193" s="94">
        <f t="shared" si="14"/>
        <v>0.1</v>
      </c>
      <c r="G193" s="156">
        <v>16.7</v>
      </c>
      <c r="H193" s="93">
        <v>50</v>
      </c>
      <c r="I193" s="155">
        <f>+G193/H193</f>
        <v>0.33399999999999996</v>
      </c>
      <c r="J193" s="157">
        <v>0.05</v>
      </c>
      <c r="K193" s="96" t="s">
        <v>95</v>
      </c>
      <c r="L193" s="158" t="s">
        <v>98</v>
      </c>
    </row>
    <row r="194" spans="1:12" ht="12.75">
      <c r="A194" s="38"/>
      <c r="B194" s="38"/>
      <c r="C194" s="38"/>
      <c r="D194" s="39"/>
      <c r="E194" s="39"/>
      <c r="F194" s="39"/>
      <c r="G194" s="39"/>
      <c r="H194" s="39"/>
      <c r="I194" s="39"/>
      <c r="J194" s="99"/>
      <c r="K194" s="99"/>
      <c r="L194" s="99"/>
    </row>
    <row r="195" spans="1:12" ht="13.5" thickBot="1">
      <c r="A195" s="38"/>
      <c r="B195" s="173" t="s">
        <v>11</v>
      </c>
      <c r="C195" s="38"/>
      <c r="D195" s="39"/>
      <c r="E195" s="39"/>
      <c r="F195" s="39"/>
      <c r="G195" s="39"/>
      <c r="H195" s="39"/>
      <c r="I195" s="39"/>
      <c r="J195" s="99"/>
      <c r="K195" s="99"/>
      <c r="L195" s="99"/>
    </row>
    <row r="196" spans="1:12" ht="18.75" thickBot="1">
      <c r="A196" s="38"/>
      <c r="B196" s="41"/>
      <c r="C196" s="38"/>
      <c r="D196" s="42" t="s">
        <v>89</v>
      </c>
      <c r="E196" s="43"/>
      <c r="F196" s="44"/>
      <c r="G196" s="42" t="s">
        <v>90</v>
      </c>
      <c r="H196" s="43"/>
      <c r="I196" s="44"/>
      <c r="J196" s="42" t="s">
        <v>91</v>
      </c>
      <c r="K196" s="43"/>
      <c r="L196" s="44"/>
    </row>
    <row r="197" spans="1:12" ht="36.75" thickBot="1">
      <c r="A197" s="163" t="s">
        <v>241</v>
      </c>
      <c r="B197" s="189" t="s">
        <v>199</v>
      </c>
      <c r="C197" s="190"/>
      <c r="D197" s="191" t="s">
        <v>200</v>
      </c>
      <c r="E197" s="152" t="s">
        <v>201</v>
      </c>
      <c r="F197" s="192" t="s">
        <v>202</v>
      </c>
      <c r="G197" s="193" t="s">
        <v>203</v>
      </c>
      <c r="H197" s="194" t="s">
        <v>204</v>
      </c>
      <c r="I197" s="195" t="s">
        <v>205</v>
      </c>
      <c r="J197" s="193" t="s">
        <v>86</v>
      </c>
      <c r="K197" s="194" t="s">
        <v>206</v>
      </c>
      <c r="L197" s="195" t="s">
        <v>207</v>
      </c>
    </row>
    <row r="198" spans="1:12" ht="15">
      <c r="A198" s="38">
        <v>991</v>
      </c>
      <c r="B198" s="203"/>
      <c r="C198" s="210"/>
      <c r="D198" s="211"/>
      <c r="E198" s="198"/>
      <c r="F198" s="209"/>
      <c r="G198" s="206"/>
      <c r="H198" s="197"/>
      <c r="I198" s="199"/>
      <c r="J198" s="206"/>
      <c r="K198" s="197"/>
      <c r="L198" s="199"/>
    </row>
    <row r="199" spans="1:12" ht="12.75">
      <c r="A199" s="38">
        <v>992</v>
      </c>
      <c r="B199" s="204"/>
      <c r="C199" s="204"/>
      <c r="D199" s="212"/>
      <c r="E199" s="196"/>
      <c r="F199" s="200"/>
      <c r="G199" s="207"/>
      <c r="H199" s="196"/>
      <c r="I199" s="200"/>
      <c r="J199" s="207"/>
      <c r="K199" s="196"/>
      <c r="L199" s="200"/>
    </row>
    <row r="200" spans="1:12" ht="12.75">
      <c r="A200" s="38">
        <v>993</v>
      </c>
      <c r="B200" s="204"/>
      <c r="C200" s="204"/>
      <c r="D200" s="212"/>
      <c r="E200" s="196"/>
      <c r="F200" s="200"/>
      <c r="G200" s="207"/>
      <c r="H200" s="196"/>
      <c r="I200" s="200"/>
      <c r="J200" s="207"/>
      <c r="K200" s="196"/>
      <c r="L200" s="200"/>
    </row>
    <row r="201" spans="1:12" ht="12.75">
      <c r="A201" s="38">
        <v>994</v>
      </c>
      <c r="B201" s="204"/>
      <c r="C201" s="204"/>
      <c r="D201" s="212"/>
      <c r="E201" s="196"/>
      <c r="F201" s="200"/>
      <c r="G201" s="207"/>
      <c r="H201" s="196"/>
      <c r="I201" s="200"/>
      <c r="J201" s="207"/>
      <c r="K201" s="196"/>
      <c r="L201" s="200"/>
    </row>
    <row r="202" spans="1:12" ht="12.75">
      <c r="A202" s="38">
        <v>995</v>
      </c>
      <c r="B202" s="204"/>
      <c r="C202" s="204"/>
      <c r="D202" s="212"/>
      <c r="E202" s="196"/>
      <c r="F202" s="200"/>
      <c r="G202" s="207"/>
      <c r="H202" s="196"/>
      <c r="I202" s="200"/>
      <c r="J202" s="207"/>
      <c r="K202" s="196"/>
      <c r="L202" s="200"/>
    </row>
    <row r="203" spans="1:12" ht="12.75">
      <c r="A203" s="38">
        <v>996</v>
      </c>
      <c r="B203" s="204"/>
      <c r="C203" s="204"/>
      <c r="D203" s="212"/>
      <c r="E203" s="196"/>
      <c r="F203" s="200"/>
      <c r="G203" s="207"/>
      <c r="H203" s="196"/>
      <c r="I203" s="200"/>
      <c r="J203" s="207"/>
      <c r="K203" s="196"/>
      <c r="L203" s="200"/>
    </row>
    <row r="204" spans="1:12" ht="12.75">
      <c r="A204" s="38">
        <v>997</v>
      </c>
      <c r="B204" s="204"/>
      <c r="C204" s="204"/>
      <c r="D204" s="212"/>
      <c r="E204" s="196"/>
      <c r="F204" s="200"/>
      <c r="G204" s="207"/>
      <c r="H204" s="196"/>
      <c r="I204" s="200"/>
      <c r="J204" s="207"/>
      <c r="K204" s="196"/>
      <c r="L204" s="200"/>
    </row>
    <row r="205" spans="1:12" ht="13.5" thickBot="1">
      <c r="A205" s="38">
        <v>998</v>
      </c>
      <c r="B205" s="205"/>
      <c r="C205" s="205"/>
      <c r="D205" s="213"/>
      <c r="E205" s="201"/>
      <c r="F205" s="202"/>
      <c r="G205" s="208"/>
      <c r="H205" s="201"/>
      <c r="I205" s="202"/>
      <c r="J205" s="208"/>
      <c r="K205" s="201"/>
      <c r="L205" s="202"/>
    </row>
    <row r="206" spans="1:12" ht="12.75">
      <c r="A206" s="38"/>
      <c r="B206" s="38"/>
      <c r="C206" s="38"/>
      <c r="D206" s="39"/>
      <c r="E206" s="39"/>
      <c r="F206" s="39"/>
      <c r="G206" s="39"/>
      <c r="H206" s="39"/>
      <c r="I206" s="39"/>
      <c r="J206" s="99"/>
      <c r="K206" s="99"/>
      <c r="L206" s="99"/>
    </row>
    <row r="207" spans="1:12" ht="12.75">
      <c r="A207" s="38"/>
      <c r="B207" s="173" t="s">
        <v>242</v>
      </c>
      <c r="C207" s="38"/>
      <c r="D207" s="39"/>
      <c r="E207" s="39"/>
      <c r="F207" s="39"/>
      <c r="G207" s="39"/>
      <c r="H207" s="39"/>
      <c r="I207" s="39"/>
      <c r="J207" s="99"/>
      <c r="K207" s="99"/>
      <c r="L207" s="99"/>
    </row>
    <row r="208" spans="1:12" ht="12.75">
      <c r="A208" s="38">
        <v>999</v>
      </c>
      <c r="B208" s="163" t="s">
        <v>12</v>
      </c>
      <c r="C208" s="38"/>
      <c r="D208" s="39"/>
      <c r="E208" s="39"/>
      <c r="F208" s="39"/>
      <c r="G208" s="39"/>
      <c r="H208" s="39"/>
      <c r="I208" s="39">
        <v>1E-16</v>
      </c>
      <c r="J208" s="99"/>
      <c r="K208" s="164"/>
      <c r="L208" s="164"/>
    </row>
    <row r="209" spans="1:12" ht="12.75">
      <c r="A209" s="98"/>
      <c r="B209" s="98"/>
      <c r="C209" s="98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1:12" ht="12.75">
      <c r="A210" s="38" t="s">
        <v>258</v>
      </c>
      <c r="B210" s="38"/>
      <c r="C210" s="38" t="s">
        <v>259</v>
      </c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ht="12.75">
      <c r="A211" s="159" t="s">
        <v>260</v>
      </c>
      <c r="B211" s="159" t="s">
        <v>261</v>
      </c>
      <c r="C211" s="159"/>
      <c r="D211" s="159"/>
      <c r="E211" s="159"/>
      <c r="F211" s="160"/>
      <c r="G211" s="160"/>
      <c r="H211" s="160"/>
      <c r="I211" s="160"/>
      <c r="J211" s="160"/>
      <c r="K211" s="160"/>
      <c r="L211" s="160"/>
    </row>
    <row r="212" spans="1:12" ht="12.75">
      <c r="A212" s="159" t="s">
        <v>262</v>
      </c>
      <c r="B212" s="159" t="s">
        <v>174</v>
      </c>
      <c r="C212" s="159"/>
      <c r="D212" s="159"/>
      <c r="E212" s="159"/>
      <c r="F212" s="160"/>
      <c r="G212" s="160"/>
      <c r="H212" s="160"/>
      <c r="I212" s="160"/>
      <c r="J212" s="160"/>
      <c r="K212" s="160"/>
      <c r="L212" s="160"/>
    </row>
    <row r="213" spans="1:12" ht="12.75">
      <c r="A213" s="159"/>
      <c r="B213" s="159" t="s">
        <v>175</v>
      </c>
      <c r="C213" s="159"/>
      <c r="D213" s="159"/>
      <c r="E213" s="159"/>
      <c r="F213" s="160"/>
      <c r="G213" s="160"/>
      <c r="H213" s="160"/>
      <c r="I213" s="160"/>
      <c r="J213" s="160"/>
      <c r="K213" s="160"/>
      <c r="L213" s="160"/>
    </row>
    <row r="214" spans="1:12" ht="12.75">
      <c r="A214" s="159" t="s">
        <v>176</v>
      </c>
      <c r="B214" s="159" t="s">
        <v>177</v>
      </c>
      <c r="C214" s="159"/>
      <c r="D214" s="159"/>
      <c r="E214" s="159"/>
      <c r="F214" s="160"/>
      <c r="G214" s="160"/>
      <c r="H214" s="160"/>
      <c r="I214" s="160"/>
      <c r="J214" s="160"/>
      <c r="K214" s="160"/>
      <c r="L214" s="160"/>
    </row>
    <row r="215" spans="1:12" ht="12.75">
      <c r="A215" s="38" t="s">
        <v>178</v>
      </c>
      <c r="B215" s="38" t="s">
        <v>179</v>
      </c>
      <c r="C215" s="38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ht="12.75">
      <c r="A216" s="38" t="s">
        <v>180</v>
      </c>
      <c r="B216" s="161" t="s">
        <v>181</v>
      </c>
      <c r="C216" s="38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ht="12.75">
      <c r="A217" s="38"/>
      <c r="B217" s="38"/>
      <c r="C217" s="38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ht="15.75">
      <c r="A218" s="100" t="s">
        <v>182</v>
      </c>
      <c r="B218" s="38"/>
      <c r="C218" s="38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ht="12.75">
      <c r="A219" s="38" t="s">
        <v>201</v>
      </c>
      <c r="B219" s="38"/>
      <c r="C219" s="38" t="s">
        <v>183</v>
      </c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ht="12.75">
      <c r="A220" s="38" t="s">
        <v>202</v>
      </c>
      <c r="B220" s="38"/>
      <c r="C220" s="38" t="s">
        <v>184</v>
      </c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ht="12.75">
      <c r="A221" s="38" t="s">
        <v>185</v>
      </c>
      <c r="B221" s="38"/>
      <c r="C221" s="38" t="s">
        <v>186</v>
      </c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ht="12.75">
      <c r="A222" s="38" t="s">
        <v>187</v>
      </c>
      <c r="B222" s="38"/>
      <c r="C222" s="38" t="s">
        <v>188</v>
      </c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ht="12.75">
      <c r="A223" s="38" t="s">
        <v>86</v>
      </c>
      <c r="B223" s="38"/>
      <c r="C223" s="38" t="s">
        <v>189</v>
      </c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ht="12.75">
      <c r="A224" s="38"/>
      <c r="B224" s="38"/>
      <c r="C224" s="38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12.75">
      <c r="A225" s="38" t="s">
        <v>190</v>
      </c>
      <c r="B225" s="38"/>
      <c r="C225" s="38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2.75">
      <c r="A226" s="38" t="s">
        <v>95</v>
      </c>
      <c r="B226" s="38"/>
      <c r="C226" s="38" t="s">
        <v>191</v>
      </c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ht="12.75">
      <c r="A227" s="38" t="s">
        <v>108</v>
      </c>
      <c r="B227" s="38"/>
      <c r="C227" s="38" t="s">
        <v>192</v>
      </c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ht="12.75">
      <c r="A228" s="38" t="s">
        <v>163</v>
      </c>
      <c r="B228" s="38"/>
      <c r="C228" s="38" t="s">
        <v>230</v>
      </c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ht="12.75">
      <c r="A229" s="38" t="s">
        <v>98</v>
      </c>
      <c r="B229" s="38"/>
      <c r="C229" s="38" t="s">
        <v>231</v>
      </c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ht="12.75">
      <c r="A230" s="159" t="s">
        <v>55</v>
      </c>
      <c r="B230" s="38"/>
      <c r="C230" s="159" t="s">
        <v>232</v>
      </c>
      <c r="D230" s="159"/>
      <c r="E230" s="159"/>
      <c r="F230" s="160"/>
      <c r="G230" s="160"/>
      <c r="H230" s="160"/>
      <c r="I230" s="160"/>
      <c r="J230" s="160"/>
      <c r="K230" s="160"/>
      <c r="L230" s="160"/>
    </row>
    <row r="231" spans="1:12" ht="12.75">
      <c r="A231" s="38"/>
      <c r="B231" s="38"/>
      <c r="C231" s="38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ht="12.75">
      <c r="A232" s="38" t="s">
        <v>233</v>
      </c>
      <c r="B232" s="38"/>
      <c r="C232" s="38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ht="12.75">
      <c r="A233" s="38" t="s">
        <v>101</v>
      </c>
      <c r="B233" s="38"/>
      <c r="C233" s="38" t="s">
        <v>234</v>
      </c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ht="12.75">
      <c r="A234" s="38" t="s">
        <v>96</v>
      </c>
      <c r="B234" s="38"/>
      <c r="C234" s="38" t="s">
        <v>235</v>
      </c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ht="12.75">
      <c r="A235" s="38" t="s">
        <v>98</v>
      </c>
      <c r="B235" s="38"/>
      <c r="C235" s="38" t="s">
        <v>231</v>
      </c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ht="12.75">
      <c r="A236" s="159" t="s">
        <v>55</v>
      </c>
      <c r="B236" s="38"/>
      <c r="C236" s="159" t="s">
        <v>232</v>
      </c>
      <c r="D236" s="159"/>
      <c r="E236" s="159"/>
      <c r="F236" s="160"/>
      <c r="G236" s="160"/>
      <c r="H236" s="160"/>
      <c r="I236" s="160"/>
      <c r="J236" s="160"/>
      <c r="K236" s="160"/>
      <c r="L236" s="160"/>
    </row>
  </sheetData>
  <sheetProtection password="CF09" sheet="1" objects="1" scenarios="1"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Dansk Standard</dc:creator>
  <cp:keywords/>
  <dc:description/>
  <cp:lastModifiedBy>giuliania</cp:lastModifiedBy>
  <cp:lastPrinted>2007-11-05T13:13:58Z</cp:lastPrinted>
  <dcterms:created xsi:type="dcterms:W3CDTF">2004-11-15T09:06:09Z</dcterms:created>
  <dcterms:modified xsi:type="dcterms:W3CDTF">2008-04-16T14:30:26Z</dcterms:modified>
  <cp:category/>
  <cp:version/>
  <cp:contentType/>
  <cp:contentStatus/>
</cp:coreProperties>
</file>