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DieseArbeitsmappe" defaultThemeVersion="124226"/>
  <bookViews>
    <workbookView xWindow="480" yWindow="105" windowWidth="15180" windowHeight="12660" tabRatio="544"/>
  </bookViews>
  <sheets>
    <sheet name="Instructions-EN" sheetId="22" r:id="rId1"/>
    <sheet name="Anleitung-DE" sheetId="23" r:id="rId2"/>
    <sheet name="Formulation Pre-Products" sheetId="2" r:id="rId3"/>
    <sheet name="Ingoing Substances" sheetId="8" r:id="rId4"/>
    <sheet name="Ingoing substances_DID" sheetId="9" r:id="rId5"/>
    <sheet name="Results-1&amp;2" sheetId="1" r:id="rId6"/>
    <sheet name="Results-5" sheetId="21" r:id="rId7"/>
    <sheet name="Packaging-4" sheetId="7" r:id="rId8"/>
    <sheet name="DID List" sheetId="6" r:id="rId9"/>
    <sheet name="Languages" sheetId="15" r:id="rId10"/>
    <sheet name="Auswahldaten" sheetId="4" r:id="rId11"/>
  </sheets>
  <externalReferences>
    <externalReference r:id="rId12"/>
  </externalReferences>
  <definedNames>
    <definedName name="_xlnm._FilterDatabase" localSheetId="2" hidden="1">'Formulation Pre-Products'!$B$8:$B$61</definedName>
    <definedName name="_xlnm._FilterDatabase" localSheetId="3" hidden="1">'Ingoing Substances'!$B$8:$B$61</definedName>
    <definedName name="_xlnm._FilterDatabase" localSheetId="4" hidden="1">'Ingoing substances_DID'!$B$8:$B$61</definedName>
    <definedName name="_xlnm._FilterDatabase" localSheetId="5" hidden="1">'Results-1&amp;2'!$B$8:$B$63</definedName>
    <definedName name="_xlnm._FilterDatabase" localSheetId="6" hidden="1">'Results-5'!$B$8:$B$60</definedName>
    <definedName name="Abbauwerte">Auswahldaten!$A$38:$A$41</definedName>
    <definedName name="aNBO">Auswahldaten!$A$25:$A$29</definedName>
    <definedName name="anNBO">Auswahldaten!$A$32:$A$35</definedName>
    <definedName name="_xlnm.Print_Area" localSheetId="2">'Formulation Pre-Products'!$A$1:$I$66</definedName>
    <definedName name="_xlnm.Print_Area" localSheetId="3">'Ingoing Substances'!$A$1:$P$68</definedName>
    <definedName name="_xlnm.Print_Area" localSheetId="4">'Ingoing substances_DID'!$A$1:$Q$69</definedName>
    <definedName name="_xlnm.Print_Area" localSheetId="7">'Packaging-4'!$A$1:$J$77</definedName>
    <definedName name="_xlnm.Print_Area" localSheetId="5">'Results-1&amp;2'!$A$1:$J$65</definedName>
    <definedName name="_xlnm.Print_Area" localSheetId="6">'Results-5'!$A$1:$G$62</definedName>
    <definedName name="AW">Auswahldaten!$A$38:$A$41</definedName>
    <definedName name="BCF">Auswahldaten!$A$44:$A$46</definedName>
    <definedName name="Beschichtung">Auswahldaten!$A$81:$A$85</definedName>
    <definedName name="DID">'DID List'!$A$5:$A$240</definedName>
    <definedName name="Etikett">Auswahldaten!$A$58:$A$61</definedName>
    <definedName name="Flasche">Auswahldaten!$A$53:$A$55</definedName>
    <definedName name="Form">[1]Auswahldaten!$A$75:$A$78</definedName>
    <definedName name="Funktion">Auswahldaten!$A$14:$A$21</definedName>
    <definedName name="Funktion_Substanzen">[1]Auswahldaten!$C$15:$C$42</definedName>
    <definedName name="janein">Auswahldaten!$A$10:$A$11</definedName>
    <definedName name="Manschette">Auswahldaten!$A$64:$A$67</definedName>
    <definedName name="Nachweis">Auswahldaten!$A$49:$A$50</definedName>
    <definedName name="Produktart">Auswahldaten!$A$3:$A$7</definedName>
    <definedName name="Produktform">[1]Auswahldaten!$A$71:$A$72</definedName>
    <definedName name="Sprache">Languages!$A$3:$B$3</definedName>
    <definedName name="Verschluss">Auswahldaten!$A$70:$A$78</definedName>
    <definedName name="Vorproduktenummer">'Formulation Pre-Products'!$A$11:$A$59</definedName>
  </definedNames>
  <calcPr calcId="125725"/>
</workbook>
</file>

<file path=xl/calcChain.xml><?xml version="1.0" encoding="utf-8"?>
<calcChain xmlns="http://schemas.openxmlformats.org/spreadsheetml/2006/main">
  <c r="G60" i="7"/>
  <c r="A85" i="4"/>
  <c r="A84"/>
  <c r="A83"/>
  <c r="A82"/>
  <c r="A81"/>
  <c r="A78"/>
  <c r="A77"/>
  <c r="A76"/>
  <c r="A73"/>
  <c r="A72"/>
  <c r="A75"/>
  <c r="A74"/>
  <c r="A71"/>
  <c r="A70"/>
  <c r="A66"/>
  <c r="A65"/>
  <c r="A64"/>
  <c r="A67"/>
  <c r="A61"/>
  <c r="A60"/>
  <c r="A59"/>
  <c r="A58"/>
  <c r="A55"/>
  <c r="A54"/>
  <c r="A53"/>
  <c r="A72" i="7"/>
  <c r="E72" s="1"/>
  <c r="A71"/>
  <c r="E71" s="1"/>
  <c r="A70"/>
  <c r="E70" s="1"/>
  <c r="A69"/>
  <c r="E69" s="1"/>
  <c r="A68"/>
  <c r="E68" s="1"/>
  <c r="A67"/>
  <c r="E67" s="1"/>
  <c r="A60"/>
  <c r="E60" s="1"/>
  <c r="A59"/>
  <c r="E59" s="1"/>
  <c r="A58"/>
  <c r="E58" s="1"/>
  <c r="A57"/>
  <c r="E57" s="1"/>
  <c r="G56"/>
  <c r="G55"/>
  <c r="C56"/>
  <c r="C55"/>
  <c r="C47"/>
  <c r="C46"/>
  <c r="C52"/>
  <c r="C51"/>
  <c r="C50"/>
  <c r="C49"/>
  <c r="A44"/>
  <c r="E44"/>
  <c r="G12" i="21" l="1"/>
  <c r="G13"/>
  <c r="G14"/>
  <c r="G15"/>
  <c r="G16"/>
  <c r="G17"/>
  <c r="G18"/>
  <c r="G19"/>
  <c r="G20"/>
  <c r="G21"/>
  <c r="G22"/>
  <c r="G23"/>
  <c r="G24"/>
  <c r="G25"/>
  <c r="G26"/>
  <c r="G27"/>
  <c r="G28"/>
  <c r="G29"/>
  <c r="G30"/>
  <c r="G31"/>
  <c r="G32"/>
  <c r="G33"/>
  <c r="G34"/>
  <c r="G35"/>
  <c r="G36"/>
  <c r="G37"/>
  <c r="G38"/>
  <c r="G39"/>
  <c r="G40"/>
  <c r="G41"/>
  <c r="G42"/>
  <c r="G43"/>
  <c r="G44"/>
  <c r="G45"/>
  <c r="G46"/>
  <c r="G47"/>
  <c r="G48"/>
  <c r="G49"/>
  <c r="G50"/>
  <c r="G51"/>
  <c r="G52"/>
  <c r="G53"/>
  <c r="G54"/>
  <c r="G55"/>
  <c r="G56"/>
  <c r="G57"/>
  <c r="G58"/>
  <c r="G59"/>
  <c r="G11"/>
  <c r="E9" i="8"/>
  <c r="E8"/>
  <c r="D12"/>
  <c r="F12" s="1"/>
  <c r="I12" s="1"/>
  <c r="D13"/>
  <c r="F13" s="1"/>
  <c r="I13" s="1"/>
  <c r="D14"/>
  <c r="F14" s="1"/>
  <c r="I14" s="1"/>
  <c r="D15"/>
  <c r="F15" s="1"/>
  <c r="I15" s="1"/>
  <c r="D16"/>
  <c r="F16" s="1"/>
  <c r="I16" s="1"/>
  <c r="D17"/>
  <c r="D18"/>
  <c r="F18" s="1"/>
  <c r="I18" s="1"/>
  <c r="D19"/>
  <c r="F19" s="1"/>
  <c r="I19" s="1"/>
  <c r="D20"/>
  <c r="F20" s="1"/>
  <c r="I20" s="1"/>
  <c r="D21"/>
  <c r="F21" s="1"/>
  <c r="I21" s="1"/>
  <c r="D22"/>
  <c r="F22" s="1"/>
  <c r="I22" s="1"/>
  <c r="D23"/>
  <c r="F23" s="1"/>
  <c r="I23" s="1"/>
  <c r="D24"/>
  <c r="F24" s="1"/>
  <c r="I24" s="1"/>
  <c r="D25"/>
  <c r="F25" s="1"/>
  <c r="I25" s="1"/>
  <c r="D26"/>
  <c r="F26" s="1"/>
  <c r="I26" s="1"/>
  <c r="D27"/>
  <c r="F27" s="1"/>
  <c r="I27" s="1"/>
  <c r="D28"/>
  <c r="F28" s="1"/>
  <c r="I28" s="1"/>
  <c r="D29"/>
  <c r="F29" s="1"/>
  <c r="I29" s="1"/>
  <c r="D30"/>
  <c r="F30" s="1"/>
  <c r="I30" s="1"/>
  <c r="D31"/>
  <c r="F31" s="1"/>
  <c r="I31" s="1"/>
  <c r="D32"/>
  <c r="F32" s="1"/>
  <c r="I32" s="1"/>
  <c r="D33"/>
  <c r="D34"/>
  <c r="F34" s="1"/>
  <c r="I34" s="1"/>
  <c r="D35"/>
  <c r="F35" s="1"/>
  <c r="I35" s="1"/>
  <c r="D36"/>
  <c r="F36" s="1"/>
  <c r="I36" s="1"/>
  <c r="D37"/>
  <c r="F37" s="1"/>
  <c r="I37" s="1"/>
  <c r="D38"/>
  <c r="F38" s="1"/>
  <c r="I38" s="1"/>
  <c r="D39"/>
  <c r="F39" s="1"/>
  <c r="I39" s="1"/>
  <c r="D40"/>
  <c r="F40" s="1"/>
  <c r="I40" s="1"/>
  <c r="D41"/>
  <c r="F41" s="1"/>
  <c r="I41" s="1"/>
  <c r="D42"/>
  <c r="F42" s="1"/>
  <c r="I42" s="1"/>
  <c r="D43"/>
  <c r="F43" s="1"/>
  <c r="I43" s="1"/>
  <c r="D44"/>
  <c r="F44" s="1"/>
  <c r="I44" s="1"/>
  <c r="D45"/>
  <c r="F45" s="1"/>
  <c r="I45" s="1"/>
  <c r="D46"/>
  <c r="F46" s="1"/>
  <c r="I46" s="1"/>
  <c r="D47"/>
  <c r="F47" s="1"/>
  <c r="I47" s="1"/>
  <c r="D48"/>
  <c r="F48" s="1"/>
  <c r="I48" s="1"/>
  <c r="D49"/>
  <c r="F49" s="1"/>
  <c r="I49" s="1"/>
  <c r="D50"/>
  <c r="F50" s="1"/>
  <c r="I50" s="1"/>
  <c r="D51"/>
  <c r="F51" s="1"/>
  <c r="I51" s="1"/>
  <c r="D52"/>
  <c r="F52" s="1"/>
  <c r="I52" s="1"/>
  <c r="D53"/>
  <c r="F53" s="1"/>
  <c r="I53" s="1"/>
  <c r="D54"/>
  <c r="F54" s="1"/>
  <c r="I54" s="1"/>
  <c r="D55"/>
  <c r="F55" s="1"/>
  <c r="I55" s="1"/>
  <c r="D56"/>
  <c r="F56" s="1"/>
  <c r="I56" s="1"/>
  <c r="D57"/>
  <c r="F57" s="1"/>
  <c r="I57" s="1"/>
  <c r="D58"/>
  <c r="F58" s="1"/>
  <c r="I58" s="1"/>
  <c r="D59"/>
  <c r="F59" s="1"/>
  <c r="I59" s="1"/>
  <c r="F17"/>
  <c r="I17" s="1"/>
  <c r="F33"/>
  <c r="I33" s="1"/>
  <c r="D11"/>
  <c r="F11" s="1"/>
  <c r="I11" s="1"/>
  <c r="H9" l="1"/>
  <c r="A21" i="4"/>
  <c r="G9" i="21" l="1"/>
  <c r="G8"/>
  <c r="F8"/>
  <c r="E8"/>
  <c r="A50" i="4" l="1"/>
  <c r="A49"/>
  <c r="F9" i="21"/>
  <c r="A7"/>
  <c r="B7"/>
  <c r="E9"/>
  <c r="D9"/>
  <c r="F7"/>
  <c r="F6"/>
  <c r="G4"/>
  <c r="G3"/>
  <c r="C4"/>
  <c r="C5"/>
  <c r="C6"/>
  <c r="C3"/>
  <c r="E1"/>
  <c r="B1"/>
  <c r="B60" i="2" l="1"/>
  <c r="F9" i="1"/>
  <c r="I61" i="8"/>
  <c r="J61" i="1"/>
  <c r="C14" i="7"/>
  <c r="E20"/>
  <c r="A20"/>
  <c r="A21"/>
  <c r="E21" s="1"/>
  <c r="C23"/>
  <c r="C30" s="1"/>
  <c r="B30"/>
  <c r="B23"/>
  <c r="A30"/>
  <c r="A23"/>
  <c r="E16"/>
  <c r="E54" s="1"/>
  <c r="G67" s="1"/>
  <c r="A16"/>
  <c r="A54" s="1"/>
  <c r="A22"/>
  <c r="A14"/>
  <c r="A12"/>
  <c r="A35"/>
  <c r="C67" l="1"/>
  <c r="B60" i="8"/>
  <c r="B60" i="21"/>
  <c r="B60" i="9"/>
  <c r="B60" i="1"/>
  <c r="A34" i="7"/>
  <c r="E34" s="1"/>
  <c r="B34"/>
  <c r="A39"/>
  <c r="A38"/>
  <c r="E30"/>
  <c r="F30"/>
  <c r="G30"/>
  <c r="G23"/>
  <c r="F23"/>
  <c r="E23"/>
  <c r="E22"/>
  <c r="E35"/>
  <c r="E19"/>
  <c r="A17"/>
  <c r="A18"/>
  <c r="A19"/>
  <c r="G34"/>
  <c r="G35" s="1"/>
  <c r="F34"/>
  <c r="F35" s="1"/>
  <c r="G28"/>
  <c r="F28"/>
  <c r="C34"/>
  <c r="C35" s="1"/>
  <c r="B35"/>
  <c r="C28"/>
  <c r="B28"/>
  <c r="A13"/>
  <c r="E18" l="1"/>
  <c r="E56" s="1"/>
  <c r="A56"/>
  <c r="E39"/>
  <c r="A62"/>
  <c r="E62" s="1"/>
  <c r="E17"/>
  <c r="E55" s="1"/>
  <c r="A55"/>
  <c r="E38"/>
  <c r="A61"/>
  <c r="G57"/>
  <c r="G59"/>
  <c r="C59"/>
  <c r="C57"/>
  <c r="C37"/>
  <c r="C39" s="1"/>
  <c r="A28"/>
  <c r="E28" s="1"/>
  <c r="G37"/>
  <c r="G39" s="1"/>
  <c r="J9" i="8"/>
  <c r="C60" i="7" l="1"/>
  <c r="C62" s="1"/>
  <c r="E61"/>
  <c r="G62"/>
  <c r="G10" i="9"/>
  <c r="J62" i="1"/>
  <c r="I62"/>
  <c r="I61"/>
  <c r="I9"/>
  <c r="J9" s="1"/>
  <c r="J8"/>
  <c r="P8" i="9"/>
  <c r="B8" i="21" s="1"/>
  <c r="D8" s="1"/>
  <c r="H8" i="1"/>
  <c r="E9"/>
  <c r="G12" i="9"/>
  <c r="G13"/>
  <c r="G14"/>
  <c r="G15"/>
  <c r="G16"/>
  <c r="G17"/>
  <c r="G18"/>
  <c r="G19"/>
  <c r="G20"/>
  <c r="G21"/>
  <c r="G22"/>
  <c r="G23"/>
  <c r="G24"/>
  <c r="G25"/>
  <c r="G26"/>
  <c r="G27"/>
  <c r="G28"/>
  <c r="G29"/>
  <c r="G30"/>
  <c r="G31"/>
  <c r="G32"/>
  <c r="G33"/>
  <c r="G34"/>
  <c r="G35"/>
  <c r="G36"/>
  <c r="G37"/>
  <c r="G38"/>
  <c r="G39"/>
  <c r="G40"/>
  <c r="G41"/>
  <c r="G42"/>
  <c r="G43"/>
  <c r="G44"/>
  <c r="G45"/>
  <c r="G46"/>
  <c r="G47"/>
  <c r="G48"/>
  <c r="G49"/>
  <c r="G50"/>
  <c r="G51"/>
  <c r="G52"/>
  <c r="G53"/>
  <c r="G54"/>
  <c r="G55"/>
  <c r="G56"/>
  <c r="G57"/>
  <c r="G58"/>
  <c r="G59"/>
  <c r="G11"/>
  <c r="I8" i="1" l="1"/>
  <c r="H61"/>
  <c r="G61"/>
  <c r="G8"/>
  <c r="F62"/>
  <c r="E63"/>
  <c r="E62"/>
  <c r="F8"/>
  <c r="F61" s="1"/>
  <c r="E8"/>
  <c r="D9"/>
  <c r="B64" i="9"/>
  <c r="C64"/>
  <c r="D64"/>
  <c r="E64"/>
  <c r="F64"/>
  <c r="G64"/>
  <c r="H64"/>
  <c r="I64"/>
  <c r="J64"/>
  <c r="K64"/>
  <c r="L64"/>
  <c r="M64"/>
  <c r="N64"/>
  <c r="O64"/>
  <c r="A46" i="4"/>
  <c r="L9" i="8"/>
  <c r="H9" i="1" l="1"/>
  <c r="G9"/>
  <c r="A20" i="4" l="1"/>
  <c r="A19"/>
  <c r="A6"/>
  <c r="A5"/>
  <c r="B30" i="9" l="1"/>
  <c r="P30" s="1"/>
  <c r="C30"/>
  <c r="D30"/>
  <c r="F30"/>
  <c r="C30" i="1"/>
  <c r="L30" i="9"/>
  <c r="M30"/>
  <c r="N30"/>
  <c r="O30"/>
  <c r="B31"/>
  <c r="P31" s="1"/>
  <c r="C31"/>
  <c r="D31"/>
  <c r="F31"/>
  <c r="C31" i="1"/>
  <c r="L31" i="9"/>
  <c r="M31"/>
  <c r="N31"/>
  <c r="O31"/>
  <c r="B32"/>
  <c r="P32" s="1"/>
  <c r="C32"/>
  <c r="D32"/>
  <c r="F32"/>
  <c r="L32"/>
  <c r="M32"/>
  <c r="N32"/>
  <c r="O32"/>
  <c r="B33"/>
  <c r="P33" s="1"/>
  <c r="C33"/>
  <c r="D33"/>
  <c r="F33"/>
  <c r="C33" i="1"/>
  <c r="L33" i="9"/>
  <c r="M33"/>
  <c r="N33"/>
  <c r="O33"/>
  <c r="B34"/>
  <c r="P34" s="1"/>
  <c r="C34"/>
  <c r="D34"/>
  <c r="F34"/>
  <c r="C34" i="1"/>
  <c r="L34" i="9"/>
  <c r="M34"/>
  <c r="N34"/>
  <c r="O34"/>
  <c r="B35"/>
  <c r="P35" s="1"/>
  <c r="C35"/>
  <c r="D35"/>
  <c r="F35"/>
  <c r="C35" i="1"/>
  <c r="L35" i="9"/>
  <c r="M35"/>
  <c r="N35"/>
  <c r="O35"/>
  <c r="B36"/>
  <c r="P36" s="1"/>
  <c r="C36"/>
  <c r="D36"/>
  <c r="F36"/>
  <c r="C36" i="1"/>
  <c r="L36" i="9"/>
  <c r="M36"/>
  <c r="N36"/>
  <c r="O36"/>
  <c r="B37"/>
  <c r="P37" s="1"/>
  <c r="C37"/>
  <c r="D37"/>
  <c r="F37"/>
  <c r="C37" i="1"/>
  <c r="L37" i="9"/>
  <c r="M37"/>
  <c r="N37"/>
  <c r="O37"/>
  <c r="B38"/>
  <c r="P38" s="1"/>
  <c r="C38"/>
  <c r="D38"/>
  <c r="F38"/>
  <c r="C38" i="1"/>
  <c r="L38" i="9"/>
  <c r="M38"/>
  <c r="N38"/>
  <c r="O38"/>
  <c r="B39"/>
  <c r="P39" s="1"/>
  <c r="C39"/>
  <c r="D39"/>
  <c r="F39"/>
  <c r="C39" i="1"/>
  <c r="L39" i="9"/>
  <c r="M39"/>
  <c r="N39"/>
  <c r="O39"/>
  <c r="B40"/>
  <c r="C40"/>
  <c r="D40"/>
  <c r="F40"/>
  <c r="C40" i="1"/>
  <c r="L40" i="9"/>
  <c r="M40"/>
  <c r="N40"/>
  <c r="O40"/>
  <c r="B41"/>
  <c r="P41" s="1"/>
  <c r="C41"/>
  <c r="D41"/>
  <c r="F41"/>
  <c r="C41" i="1"/>
  <c r="L41" i="9"/>
  <c r="M41"/>
  <c r="N41"/>
  <c r="O41"/>
  <c r="B42"/>
  <c r="P42" s="1"/>
  <c r="C42"/>
  <c r="D42"/>
  <c r="F42"/>
  <c r="C42" i="1"/>
  <c r="L42" i="9"/>
  <c r="M42"/>
  <c r="N42"/>
  <c r="O42"/>
  <c r="B43"/>
  <c r="P43" s="1"/>
  <c r="C43"/>
  <c r="D43"/>
  <c r="F43"/>
  <c r="C43" i="1"/>
  <c r="L43" i="9"/>
  <c r="M43"/>
  <c r="N43"/>
  <c r="O43"/>
  <c r="B44"/>
  <c r="P44" s="1"/>
  <c r="C44"/>
  <c r="D44"/>
  <c r="F44"/>
  <c r="C44" i="1"/>
  <c r="L44" i="9"/>
  <c r="M44"/>
  <c r="N44"/>
  <c r="O44"/>
  <c r="B45"/>
  <c r="P45" s="1"/>
  <c r="C45"/>
  <c r="D45"/>
  <c r="F45"/>
  <c r="C45" i="1"/>
  <c r="L45" i="9"/>
  <c r="M45"/>
  <c r="N45"/>
  <c r="O45"/>
  <c r="B46"/>
  <c r="P46" s="1"/>
  <c r="C46"/>
  <c r="D46"/>
  <c r="F46"/>
  <c r="C46" i="1"/>
  <c r="L46" i="9"/>
  <c r="M46"/>
  <c r="N46"/>
  <c r="O46"/>
  <c r="B47"/>
  <c r="P47" s="1"/>
  <c r="C47"/>
  <c r="D47"/>
  <c r="F47"/>
  <c r="C47" i="1"/>
  <c r="L47" i="9"/>
  <c r="M47"/>
  <c r="N47"/>
  <c r="O47"/>
  <c r="B48"/>
  <c r="P48" s="1"/>
  <c r="C48"/>
  <c r="D48"/>
  <c r="F48"/>
  <c r="C48" i="1"/>
  <c r="L48" i="9"/>
  <c r="M48"/>
  <c r="N48"/>
  <c r="O48"/>
  <c r="B49"/>
  <c r="P49" s="1"/>
  <c r="C49"/>
  <c r="D49"/>
  <c r="F49"/>
  <c r="C49" i="1"/>
  <c r="L49" i="9"/>
  <c r="M49"/>
  <c r="N49"/>
  <c r="O49"/>
  <c r="B50"/>
  <c r="P50" s="1"/>
  <c r="C50"/>
  <c r="D50"/>
  <c r="F50"/>
  <c r="C50" i="1"/>
  <c r="L50" i="9"/>
  <c r="M50"/>
  <c r="N50"/>
  <c r="O50"/>
  <c r="B51"/>
  <c r="P51" s="1"/>
  <c r="C51"/>
  <c r="D51"/>
  <c r="F51"/>
  <c r="C51" i="1"/>
  <c r="L51" i="9"/>
  <c r="M51"/>
  <c r="N51"/>
  <c r="O51"/>
  <c r="B52"/>
  <c r="P52" s="1"/>
  <c r="C52"/>
  <c r="D52"/>
  <c r="F52"/>
  <c r="L52"/>
  <c r="M52"/>
  <c r="N52"/>
  <c r="O52"/>
  <c r="B53"/>
  <c r="P53" s="1"/>
  <c r="C53"/>
  <c r="D53"/>
  <c r="F53"/>
  <c r="L53"/>
  <c r="M53"/>
  <c r="N53"/>
  <c r="O53"/>
  <c r="B54"/>
  <c r="P54" s="1"/>
  <c r="C54"/>
  <c r="D54"/>
  <c r="F54"/>
  <c r="C54" i="1"/>
  <c r="L54" i="9"/>
  <c r="M54"/>
  <c r="N54"/>
  <c r="O54"/>
  <c r="B55"/>
  <c r="P55" s="1"/>
  <c r="C55"/>
  <c r="D55"/>
  <c r="F55"/>
  <c r="L55"/>
  <c r="M55"/>
  <c r="N55"/>
  <c r="O55"/>
  <c r="B56"/>
  <c r="P56" s="1"/>
  <c r="C56"/>
  <c r="D56"/>
  <c r="F56"/>
  <c r="C56" i="1"/>
  <c r="L56" i="9"/>
  <c r="M56"/>
  <c r="N56"/>
  <c r="O56"/>
  <c r="B57"/>
  <c r="P57" s="1"/>
  <c r="C57"/>
  <c r="D57"/>
  <c r="F57"/>
  <c r="L57"/>
  <c r="M57"/>
  <c r="N57"/>
  <c r="O57"/>
  <c r="B58"/>
  <c r="P58" s="1"/>
  <c r="C58"/>
  <c r="D58"/>
  <c r="F58"/>
  <c r="C58" i="1"/>
  <c r="L58" i="9"/>
  <c r="M58"/>
  <c r="N58"/>
  <c r="O58"/>
  <c r="B59"/>
  <c r="P59" s="1"/>
  <c r="C59"/>
  <c r="D59"/>
  <c r="F59"/>
  <c r="L59"/>
  <c r="M59"/>
  <c r="N59"/>
  <c r="O59"/>
  <c r="D55" i="21" l="1"/>
  <c r="C55"/>
  <c r="B55"/>
  <c r="C49"/>
  <c r="D49"/>
  <c r="B49"/>
  <c r="C41"/>
  <c r="D41"/>
  <c r="B41"/>
  <c r="D32"/>
  <c r="B32"/>
  <c r="C32"/>
  <c r="C54"/>
  <c r="D54"/>
  <c r="B54"/>
  <c r="D53"/>
  <c r="B53"/>
  <c r="C53"/>
  <c r="D44"/>
  <c r="B44"/>
  <c r="C44"/>
  <c r="D36"/>
  <c r="B36"/>
  <c r="C36"/>
  <c r="C58"/>
  <c r="D58"/>
  <c r="B58"/>
  <c r="C57"/>
  <c r="D57"/>
  <c r="B57"/>
  <c r="C50"/>
  <c r="D50"/>
  <c r="B50"/>
  <c r="C46"/>
  <c r="D46"/>
  <c r="B46"/>
  <c r="C42"/>
  <c r="D42"/>
  <c r="B42"/>
  <c r="C38"/>
  <c r="D38"/>
  <c r="B38"/>
  <c r="C34"/>
  <c r="D34"/>
  <c r="B34"/>
  <c r="D56"/>
  <c r="B56"/>
  <c r="C56"/>
  <c r="D45"/>
  <c r="B45"/>
  <c r="C45"/>
  <c r="D37"/>
  <c r="B37"/>
  <c r="C37"/>
  <c r="C33"/>
  <c r="D33"/>
  <c r="B33"/>
  <c r="D52"/>
  <c r="B52"/>
  <c r="C52"/>
  <c r="D48"/>
  <c r="B48"/>
  <c r="C48"/>
  <c r="B40" i="1"/>
  <c r="E40" s="1"/>
  <c r="P40" i="9"/>
  <c r="G40" i="1" s="1"/>
  <c r="C31" i="21"/>
  <c r="D31"/>
  <c r="B31"/>
  <c r="C59"/>
  <c r="D59"/>
  <c r="B59"/>
  <c r="C51"/>
  <c r="D51"/>
  <c r="B51"/>
  <c r="C47"/>
  <c r="D47"/>
  <c r="B47"/>
  <c r="D43"/>
  <c r="C43"/>
  <c r="B43"/>
  <c r="C39"/>
  <c r="D39"/>
  <c r="B39"/>
  <c r="C35"/>
  <c r="D35"/>
  <c r="B35"/>
  <c r="C30"/>
  <c r="D30"/>
  <c r="B30"/>
  <c r="C52" i="1"/>
  <c r="H48"/>
  <c r="G48"/>
  <c r="H40"/>
  <c r="C32"/>
  <c r="C55"/>
  <c r="H47"/>
  <c r="G47"/>
  <c r="H43"/>
  <c r="G43"/>
  <c r="H39"/>
  <c r="G39"/>
  <c r="H35"/>
  <c r="G35"/>
  <c r="H31"/>
  <c r="G31"/>
  <c r="H58"/>
  <c r="G58"/>
  <c r="H54"/>
  <c r="G54"/>
  <c r="H50"/>
  <c r="G50"/>
  <c r="H46"/>
  <c r="G46"/>
  <c r="H42"/>
  <c r="G42"/>
  <c r="H38"/>
  <c r="G38"/>
  <c r="H34"/>
  <c r="G34"/>
  <c r="H30"/>
  <c r="G30"/>
  <c r="H56"/>
  <c r="G56"/>
  <c r="H44"/>
  <c r="G44"/>
  <c r="H36"/>
  <c r="G36"/>
  <c r="C59"/>
  <c r="H51"/>
  <c r="G51"/>
  <c r="C57"/>
  <c r="C53"/>
  <c r="H49"/>
  <c r="G49"/>
  <c r="H45"/>
  <c r="G45"/>
  <c r="H41"/>
  <c r="G41"/>
  <c r="H37"/>
  <c r="G37"/>
  <c r="H33"/>
  <c r="G33"/>
  <c r="B36"/>
  <c r="B59"/>
  <c r="B51"/>
  <c r="B47"/>
  <c r="B43"/>
  <c r="B39"/>
  <c r="B35"/>
  <c r="B32"/>
  <c r="B54"/>
  <c r="B50"/>
  <c r="B46"/>
  <c r="B42"/>
  <c r="B38"/>
  <c r="B34"/>
  <c r="B30"/>
  <c r="B55"/>
  <c r="B48"/>
  <c r="B31"/>
  <c r="B56"/>
  <c r="B52"/>
  <c r="B44"/>
  <c r="B58"/>
  <c r="B57"/>
  <c r="B53"/>
  <c r="B49"/>
  <c r="B45"/>
  <c r="B41"/>
  <c r="B37"/>
  <c r="B33"/>
  <c r="G239" i="6"/>
  <c r="J239" s="1"/>
  <c r="G238"/>
  <c r="G237"/>
  <c r="G236"/>
  <c r="G235"/>
  <c r="G234"/>
  <c r="J233"/>
  <c r="G233"/>
  <c r="J232"/>
  <c r="G232"/>
  <c r="J231"/>
  <c r="G231"/>
  <c r="G230"/>
  <c r="J230" s="1"/>
  <c r="J229"/>
  <c r="G229"/>
  <c r="G228"/>
  <c r="J228" s="1"/>
  <c r="J227"/>
  <c r="G227"/>
  <c r="G226"/>
  <c r="J226" s="1"/>
  <c r="J225"/>
  <c r="G225"/>
  <c r="J224"/>
  <c r="G224"/>
  <c r="J223"/>
  <c r="G223"/>
  <c r="J222"/>
  <c r="G222"/>
  <c r="J221"/>
  <c r="G221"/>
  <c r="G220"/>
  <c r="J220" s="1"/>
  <c r="J219"/>
  <c r="G219"/>
  <c r="G218"/>
  <c r="J218" s="1"/>
  <c r="J217"/>
  <c r="G217"/>
  <c r="J216"/>
  <c r="G216"/>
  <c r="J215"/>
  <c r="G215"/>
  <c r="G214"/>
  <c r="J214" s="1"/>
  <c r="J213"/>
  <c r="G213"/>
  <c r="G212"/>
  <c r="J212" s="1"/>
  <c r="J211"/>
  <c r="G211"/>
  <c r="G210"/>
  <c r="J210" s="1"/>
  <c r="J209"/>
  <c r="G209"/>
  <c r="J208"/>
  <c r="G208"/>
  <c r="J207"/>
  <c r="G207"/>
  <c r="G206"/>
  <c r="J206" s="1"/>
  <c r="J205"/>
  <c r="G205"/>
  <c r="J204"/>
  <c r="G204"/>
  <c r="J203"/>
  <c r="G203"/>
  <c r="G202"/>
  <c r="J202" s="1"/>
  <c r="J201"/>
  <c r="G201"/>
  <c r="J200"/>
  <c r="G200"/>
  <c r="J198"/>
  <c r="G198"/>
  <c r="G197"/>
  <c r="J197" s="1"/>
  <c r="J196"/>
  <c r="G196"/>
  <c r="G192"/>
  <c r="J192" s="1"/>
  <c r="J191"/>
  <c r="G191"/>
  <c r="G190"/>
  <c r="J190" s="1"/>
  <c r="J189"/>
  <c r="G189"/>
  <c r="G187"/>
  <c r="J187" s="1"/>
  <c r="J186"/>
  <c r="G186"/>
  <c r="G185"/>
  <c r="J185" s="1"/>
  <c r="J184"/>
  <c r="G184"/>
  <c r="G183"/>
  <c r="J181"/>
  <c r="G181"/>
  <c r="J179"/>
  <c r="G179"/>
  <c r="J178"/>
  <c r="G178"/>
  <c r="G177"/>
  <c r="J177" s="1"/>
  <c r="G176"/>
  <c r="J176" s="1"/>
  <c r="G175"/>
  <c r="J175" s="1"/>
  <c r="G174"/>
  <c r="J174" s="1"/>
  <c r="G173"/>
  <c r="J173" s="1"/>
  <c r="G172"/>
  <c r="J171"/>
  <c r="G171"/>
  <c r="J170"/>
  <c r="G169"/>
  <c r="J169" s="1"/>
  <c r="G168"/>
  <c r="J168" s="1"/>
  <c r="J167"/>
  <c r="G167"/>
  <c r="G166"/>
  <c r="J166" s="1"/>
  <c r="J165"/>
  <c r="G165"/>
  <c r="G164"/>
  <c r="J164" s="1"/>
  <c r="G163"/>
  <c r="J163" s="1"/>
  <c r="G162"/>
  <c r="J162" s="1"/>
  <c r="G161"/>
  <c r="J161" s="1"/>
  <c r="G160"/>
  <c r="J160" s="1"/>
  <c r="J159"/>
  <c r="G159"/>
  <c r="J158"/>
  <c r="G158"/>
  <c r="G157"/>
  <c r="J157" s="1"/>
  <c r="G156"/>
  <c r="J156" s="1"/>
  <c r="J155"/>
  <c r="G155"/>
  <c r="G153"/>
  <c r="J153" s="1"/>
  <c r="G152"/>
  <c r="J151"/>
  <c r="G151"/>
  <c r="J150"/>
  <c r="G150"/>
  <c r="J149"/>
  <c r="G149"/>
  <c r="G148"/>
  <c r="J148" s="1"/>
  <c r="J147"/>
  <c r="G147"/>
  <c r="G146"/>
  <c r="J146" s="1"/>
  <c r="J145"/>
  <c r="G145"/>
  <c r="G142"/>
  <c r="J142" s="1"/>
  <c r="J141"/>
  <c r="G141"/>
  <c r="G140"/>
  <c r="J140" s="1"/>
  <c r="J139"/>
  <c r="G139"/>
  <c r="J138"/>
  <c r="G138"/>
  <c r="J136"/>
  <c r="G136"/>
  <c r="J135"/>
  <c r="G135"/>
  <c r="J134"/>
  <c r="G134"/>
  <c r="J133"/>
  <c r="G133"/>
  <c r="J132"/>
  <c r="G132"/>
  <c r="J131"/>
  <c r="G131"/>
  <c r="J130"/>
  <c r="G130"/>
  <c r="J129"/>
  <c r="G129"/>
  <c r="J128"/>
  <c r="G128"/>
  <c r="G125"/>
  <c r="J125" s="1"/>
  <c r="G124"/>
  <c r="J123"/>
  <c r="G123"/>
  <c r="G122"/>
  <c r="J120"/>
  <c r="G120"/>
  <c r="G118"/>
  <c r="J118" s="1"/>
  <c r="J115"/>
  <c r="G115"/>
  <c r="G114"/>
  <c r="J114" s="1"/>
  <c r="J113"/>
  <c r="G113"/>
  <c r="J112"/>
  <c r="G112"/>
  <c r="J111"/>
  <c r="G111"/>
  <c r="G109"/>
  <c r="J109" s="1"/>
  <c r="J108"/>
  <c r="G108"/>
  <c r="J106"/>
  <c r="G106"/>
  <c r="J105"/>
  <c r="G105"/>
  <c r="G103"/>
  <c r="J102"/>
  <c r="J101"/>
  <c r="G101"/>
  <c r="J100"/>
  <c r="G100"/>
  <c r="J99"/>
  <c r="G99"/>
  <c r="E98"/>
  <c r="G98" s="1"/>
  <c r="J98" s="1"/>
  <c r="J97"/>
  <c r="G97"/>
  <c r="J96"/>
  <c r="G96"/>
  <c r="G95"/>
  <c r="J95" s="1"/>
  <c r="G94"/>
  <c r="J94" s="1"/>
  <c r="J93"/>
  <c r="G93"/>
  <c r="J92"/>
  <c r="G92"/>
  <c r="J91"/>
  <c r="G91"/>
  <c r="J90"/>
  <c r="G90"/>
  <c r="J89"/>
  <c r="G89"/>
  <c r="G88"/>
  <c r="J87"/>
  <c r="G87"/>
  <c r="G86"/>
  <c r="J86" s="1"/>
  <c r="J85"/>
  <c r="G85"/>
  <c r="J84"/>
  <c r="E84"/>
  <c r="G84" s="1"/>
  <c r="G83"/>
  <c r="J83" s="1"/>
  <c r="G82"/>
  <c r="J82" s="1"/>
  <c r="E82"/>
  <c r="J81"/>
  <c r="E81"/>
  <c r="G81" s="1"/>
  <c r="J80"/>
  <c r="G80"/>
  <c r="G79"/>
  <c r="J79" s="1"/>
  <c r="G78"/>
  <c r="J78" s="1"/>
  <c r="J77"/>
  <c r="G77"/>
  <c r="G76"/>
  <c r="J76" s="1"/>
  <c r="J75"/>
  <c r="G75"/>
  <c r="J74"/>
  <c r="J73"/>
  <c r="G73"/>
  <c r="J72"/>
  <c r="G72"/>
  <c r="J71"/>
  <c r="G71"/>
  <c r="J70"/>
  <c r="G70"/>
  <c r="G69"/>
  <c r="J69" s="1"/>
  <c r="J68"/>
  <c r="G68"/>
  <c r="J67"/>
  <c r="G67"/>
  <c r="J66"/>
  <c r="G66"/>
  <c r="J65"/>
  <c r="G65"/>
  <c r="J64"/>
  <c r="G64"/>
  <c r="J63"/>
  <c r="G63"/>
  <c r="J62"/>
  <c r="J61"/>
  <c r="G61"/>
  <c r="J60"/>
  <c r="G60"/>
  <c r="J59"/>
  <c r="G59"/>
  <c r="J58"/>
  <c r="G58"/>
  <c r="J57"/>
  <c r="G57"/>
  <c r="J56"/>
  <c r="G56"/>
  <c r="J55"/>
  <c r="G55"/>
  <c r="J54"/>
  <c r="G54"/>
  <c r="J53"/>
  <c r="J52"/>
  <c r="G52"/>
  <c r="J51"/>
  <c r="G51"/>
  <c r="J50"/>
  <c r="G50"/>
  <c r="J49"/>
  <c r="G49"/>
  <c r="J48"/>
  <c r="G48"/>
  <c r="J47"/>
  <c r="G47"/>
  <c r="J46"/>
  <c r="G46"/>
  <c r="J45"/>
  <c r="G45"/>
  <c r="J44"/>
  <c r="G44"/>
  <c r="J43"/>
  <c r="G43"/>
  <c r="G42"/>
  <c r="J42" s="1"/>
  <c r="J41"/>
  <c r="G41"/>
  <c r="J40"/>
  <c r="J39"/>
  <c r="G39"/>
  <c r="J38"/>
  <c r="G38"/>
  <c r="J37"/>
  <c r="G37"/>
  <c r="G36"/>
  <c r="J36" s="1"/>
  <c r="J35"/>
  <c r="G35"/>
  <c r="G34"/>
  <c r="J34" s="1"/>
  <c r="J33"/>
  <c r="G33"/>
  <c r="G32"/>
  <c r="J32" s="1"/>
  <c r="G31"/>
  <c r="J31" s="1"/>
  <c r="J30"/>
  <c r="G30"/>
  <c r="G29"/>
  <c r="J29" s="1"/>
  <c r="G28"/>
  <c r="J28" s="1"/>
  <c r="J27"/>
  <c r="G27"/>
  <c r="J26"/>
  <c r="G26"/>
  <c r="G25"/>
  <c r="J25" s="1"/>
  <c r="G24"/>
  <c r="J24" s="1"/>
  <c r="G23"/>
  <c r="J23" s="1"/>
  <c r="G22"/>
  <c r="G21"/>
  <c r="J21" s="1"/>
  <c r="J20"/>
  <c r="G20"/>
  <c r="G19"/>
  <c r="J19" s="1"/>
  <c r="J18"/>
  <c r="G18"/>
  <c r="G17"/>
  <c r="J17" s="1"/>
  <c r="J16"/>
  <c r="G16"/>
  <c r="G15"/>
  <c r="J15" s="1"/>
  <c r="J14"/>
  <c r="G14"/>
  <c r="J13"/>
  <c r="G13"/>
  <c r="J12"/>
  <c r="G12"/>
  <c r="J11"/>
  <c r="G11"/>
  <c r="J10"/>
  <c r="G10"/>
  <c r="J9"/>
  <c r="G9"/>
  <c r="J8"/>
  <c r="G8"/>
  <c r="J7"/>
  <c r="G7"/>
  <c r="J6"/>
  <c r="G6"/>
  <c r="I40" i="1" l="1"/>
  <c r="D40"/>
  <c r="J40"/>
  <c r="F40"/>
  <c r="D40" i="21"/>
  <c r="B40"/>
  <c r="C40"/>
  <c r="J44" i="1"/>
  <c r="I44"/>
  <c r="I38"/>
  <c r="J38"/>
  <c r="J43"/>
  <c r="I43"/>
  <c r="J53"/>
  <c r="I53"/>
  <c r="J55"/>
  <c r="I55"/>
  <c r="J41"/>
  <c r="I41"/>
  <c r="J57"/>
  <c r="I57"/>
  <c r="J56"/>
  <c r="I56"/>
  <c r="I46"/>
  <c r="J46"/>
  <c r="J35"/>
  <c r="I35"/>
  <c r="J51"/>
  <c r="I51"/>
  <c r="J49"/>
  <c r="I49"/>
  <c r="J48"/>
  <c r="I48"/>
  <c r="I54"/>
  <c r="J54"/>
  <c r="J36"/>
  <c r="I36"/>
  <c r="J37"/>
  <c r="I37"/>
  <c r="J52"/>
  <c r="I52"/>
  <c r="I42"/>
  <c r="J42"/>
  <c r="J47"/>
  <c r="I47"/>
  <c r="J45"/>
  <c r="I45"/>
  <c r="I58"/>
  <c r="J58"/>
  <c r="I50"/>
  <c r="J50"/>
  <c r="J39"/>
  <c r="I39"/>
  <c r="J59"/>
  <c r="I59"/>
  <c r="H59"/>
  <c r="G59"/>
  <c r="H32"/>
  <c r="G32"/>
  <c r="H53"/>
  <c r="G53"/>
  <c r="H57"/>
  <c r="G57"/>
  <c r="H55"/>
  <c r="G55"/>
  <c r="H52"/>
  <c r="G52"/>
  <c r="D31"/>
  <c r="E31"/>
  <c r="F35"/>
  <c r="D35"/>
  <c r="E35"/>
  <c r="F43"/>
  <c r="E43"/>
  <c r="D43"/>
  <c r="D45"/>
  <c r="E45"/>
  <c r="F45"/>
  <c r="F58"/>
  <c r="D58"/>
  <c r="E58"/>
  <c r="E30"/>
  <c r="D30"/>
  <c r="E38"/>
  <c r="F38"/>
  <c r="D38"/>
  <c r="E32"/>
  <c r="D32"/>
  <c r="D33"/>
  <c r="E33"/>
  <c r="D37"/>
  <c r="F37"/>
  <c r="E37"/>
  <c r="D49"/>
  <c r="E49"/>
  <c r="F49"/>
  <c r="E52"/>
  <c r="D52"/>
  <c r="F52"/>
  <c r="F55"/>
  <c r="E55"/>
  <c r="D55"/>
  <c r="E42"/>
  <c r="F42"/>
  <c r="D42"/>
  <c r="F46"/>
  <c r="D46"/>
  <c r="E46"/>
  <c r="F50"/>
  <c r="D50"/>
  <c r="E50"/>
  <c r="E36"/>
  <c r="D36"/>
  <c r="F36"/>
  <c r="F39"/>
  <c r="D39"/>
  <c r="E39"/>
  <c r="F47"/>
  <c r="E47"/>
  <c r="D47"/>
  <c r="F51"/>
  <c r="E51"/>
  <c r="D51"/>
  <c r="D41"/>
  <c r="F41"/>
  <c r="E41"/>
  <c r="D53"/>
  <c r="E53"/>
  <c r="F53"/>
  <c r="E48"/>
  <c r="D48"/>
  <c r="F48"/>
  <c r="E34"/>
  <c r="D34"/>
  <c r="E54"/>
  <c r="F54"/>
  <c r="D54"/>
  <c r="D57"/>
  <c r="E57"/>
  <c r="F57"/>
  <c r="E44"/>
  <c r="D44"/>
  <c r="F44"/>
  <c r="E56"/>
  <c r="D56"/>
  <c r="F56"/>
  <c r="F59"/>
  <c r="E59"/>
  <c r="D59"/>
  <c r="E2" i="7" l="1"/>
  <c r="A2"/>
  <c r="B1" i="1"/>
  <c r="F1"/>
  <c r="B63" i="9"/>
  <c r="O63"/>
  <c r="N63"/>
  <c r="M63"/>
  <c r="L63"/>
  <c r="K63"/>
  <c r="J63"/>
  <c r="I63"/>
  <c r="H63"/>
  <c r="G63"/>
  <c r="F63"/>
  <c r="E63"/>
  <c r="D63"/>
  <c r="C63"/>
  <c r="G1"/>
  <c r="B1"/>
  <c r="O8" i="8"/>
  <c r="N8"/>
  <c r="I1"/>
  <c r="B1" i="2"/>
  <c r="A18" i="4" l="1"/>
  <c r="A17"/>
  <c r="A16"/>
  <c r="A15"/>
  <c r="A14"/>
  <c r="A7"/>
  <c r="A4"/>
  <c r="A3"/>
  <c r="D8" i="1" l="1"/>
  <c r="F81" i="9"/>
  <c r="F80"/>
  <c r="F79"/>
  <c r="F78"/>
  <c r="F75"/>
  <c r="F74"/>
  <c r="F73"/>
  <c r="F72"/>
  <c r="F71"/>
  <c r="B65"/>
  <c r="Q9"/>
  <c r="K9"/>
  <c r="J9"/>
  <c r="I9"/>
  <c r="H9"/>
  <c r="Q8"/>
  <c r="N8"/>
  <c r="H8"/>
  <c r="B66" i="8"/>
  <c r="B65"/>
  <c r="C9"/>
  <c r="B9"/>
  <c r="M8"/>
  <c r="L8"/>
  <c r="C8"/>
  <c r="B8"/>
  <c r="B8" i="1" s="1"/>
  <c r="B1" i="8"/>
  <c r="B66" i="2"/>
  <c r="B62" i="21" s="1"/>
  <c r="B64" i="2"/>
  <c r="B63"/>
  <c r="E61"/>
  <c r="B10"/>
  <c r="G9"/>
  <c r="P9" i="8" s="1"/>
  <c r="F9" i="2"/>
  <c r="E9"/>
  <c r="C9" i="21" s="1"/>
  <c r="D9" i="2"/>
  <c r="A9"/>
  <c r="A9" i="21" s="1"/>
  <c r="I8" i="2"/>
  <c r="H8"/>
  <c r="G8"/>
  <c r="P8" i="8" s="1"/>
  <c r="F8" i="2"/>
  <c r="E8"/>
  <c r="C8" i="21" s="1"/>
  <c r="D8" i="2"/>
  <c r="C8"/>
  <c r="B8"/>
  <c r="A8"/>
  <c r="A8" i="21" s="1"/>
  <c r="A6" i="2"/>
  <c r="H4"/>
  <c r="A4"/>
  <c r="H3"/>
  <c r="G1"/>
  <c r="A5"/>
  <c r="A3"/>
  <c r="F3" i="21" l="1"/>
  <c r="A46" i="7"/>
  <c r="A5" i="21"/>
  <c r="A51" i="7"/>
  <c r="F4" i="21"/>
  <c r="A47" i="7"/>
  <c r="F1" i="21"/>
  <c r="F44" i="7"/>
  <c r="A6" i="21"/>
  <c r="A52" i="7"/>
  <c r="A3" i="21"/>
  <c r="A49" i="7"/>
  <c r="A4" i="21"/>
  <c r="A50" i="7"/>
  <c r="B9" i="1"/>
  <c r="B9" i="21"/>
  <c r="F2" i="7"/>
  <c r="H1" i="1"/>
  <c r="C10" i="7" l="1"/>
  <c r="L11" i="9"/>
  <c r="C10" i="1"/>
  <c r="L28" i="9"/>
  <c r="L13"/>
  <c r="O12"/>
  <c r="N12"/>
  <c r="L12"/>
  <c r="O11"/>
  <c r="N11"/>
  <c r="M11"/>
  <c r="F12"/>
  <c r="O8"/>
  <c r="O9"/>
  <c r="N9"/>
  <c r="M8"/>
  <c r="L8"/>
  <c r="K8"/>
  <c r="J8"/>
  <c r="I8"/>
  <c r="B64" i="8"/>
  <c r="B63"/>
  <c r="L63"/>
  <c r="K63"/>
  <c r="J63"/>
  <c r="I63"/>
  <c r="H63"/>
  <c r="G63"/>
  <c r="C63"/>
  <c r="B66" i="9"/>
  <c r="C8"/>
  <c r="B9"/>
  <c r="B8"/>
  <c r="C64" i="2"/>
  <c r="D64"/>
  <c r="E64"/>
  <c r="F64"/>
  <c r="G64"/>
  <c r="H64"/>
  <c r="I64"/>
  <c r="I63"/>
  <c r="H63"/>
  <c r="G63"/>
  <c r="F63"/>
  <c r="E63"/>
  <c r="D63"/>
  <c r="C63"/>
  <c r="I5" i="9"/>
  <c r="I4"/>
  <c r="A41" i="7"/>
  <c r="A64" s="1"/>
  <c r="A74" s="1"/>
  <c r="I66" i="2"/>
  <c r="H66"/>
  <c r="G66"/>
  <c r="F66"/>
  <c r="E66"/>
  <c r="D66"/>
  <c r="C66"/>
  <c r="G61" i="9"/>
  <c r="K8" i="8"/>
  <c r="J8"/>
  <c r="I9"/>
  <c r="I8"/>
  <c r="H8"/>
  <c r="A9"/>
  <c r="A9" i="1" s="1"/>
  <c r="A8" i="8"/>
  <c r="I4" i="1"/>
  <c r="A4" i="8"/>
  <c r="A6"/>
  <c r="A3"/>
  <c r="C12" i="1"/>
  <c r="C13"/>
  <c r="C14"/>
  <c r="C15"/>
  <c r="C16"/>
  <c r="C17"/>
  <c r="C18"/>
  <c r="C19"/>
  <c r="C20"/>
  <c r="C21"/>
  <c r="C22"/>
  <c r="C23"/>
  <c r="C24"/>
  <c r="C25"/>
  <c r="C26"/>
  <c r="C27"/>
  <c r="C28"/>
  <c r="C29"/>
  <c r="B12" i="9"/>
  <c r="C12"/>
  <c r="D12"/>
  <c r="B13"/>
  <c r="C13"/>
  <c r="D13"/>
  <c r="B14"/>
  <c r="P14" s="1"/>
  <c r="C14"/>
  <c r="D14"/>
  <c r="B15"/>
  <c r="P15" s="1"/>
  <c r="C15"/>
  <c r="D15"/>
  <c r="B16"/>
  <c r="C16"/>
  <c r="D16"/>
  <c r="B17"/>
  <c r="P17" s="1"/>
  <c r="C17"/>
  <c r="D17"/>
  <c r="B18"/>
  <c r="P18" s="1"/>
  <c r="C18"/>
  <c r="D18"/>
  <c r="B19"/>
  <c r="P19" s="1"/>
  <c r="C19"/>
  <c r="D19"/>
  <c r="B20"/>
  <c r="P20" s="1"/>
  <c r="C20"/>
  <c r="D20"/>
  <c r="B21"/>
  <c r="P21" s="1"/>
  <c r="C21"/>
  <c r="D21"/>
  <c r="B22"/>
  <c r="P22" s="1"/>
  <c r="C22"/>
  <c r="D22"/>
  <c r="B23"/>
  <c r="C23"/>
  <c r="D23"/>
  <c r="B24"/>
  <c r="P24" s="1"/>
  <c r="C24"/>
  <c r="D24"/>
  <c r="B25"/>
  <c r="P25" s="1"/>
  <c r="C25"/>
  <c r="D25"/>
  <c r="B26"/>
  <c r="P26" s="1"/>
  <c r="C26"/>
  <c r="D26"/>
  <c r="B27"/>
  <c r="P27" s="1"/>
  <c r="C27"/>
  <c r="D27"/>
  <c r="B28"/>
  <c r="P28" s="1"/>
  <c r="C28"/>
  <c r="D28"/>
  <c r="B29"/>
  <c r="P29" s="1"/>
  <c r="C29"/>
  <c r="D29"/>
  <c r="C6" i="1"/>
  <c r="C6" i="9"/>
  <c r="C5"/>
  <c r="C4"/>
  <c r="C3"/>
  <c r="C11"/>
  <c r="D11"/>
  <c r="B11"/>
  <c r="J4" i="1"/>
  <c r="J3"/>
  <c r="C4"/>
  <c r="C5"/>
  <c r="C3"/>
  <c r="L4" i="8"/>
  <c r="L3"/>
  <c r="C6"/>
  <c r="C5"/>
  <c r="C4"/>
  <c r="C3"/>
  <c r="I60"/>
  <c r="C5" i="7"/>
  <c r="C4"/>
  <c r="C9"/>
  <c r="C8"/>
  <c r="C7"/>
  <c r="M13" i="9"/>
  <c r="E60" i="2"/>
  <c r="F13" i="9"/>
  <c r="F11"/>
  <c r="B10" i="8"/>
  <c r="G8" i="9" l="1"/>
  <c r="C8" i="1" s="1"/>
  <c r="F8" i="8"/>
  <c r="G9" i="9"/>
  <c r="C9" i="1" s="1"/>
  <c r="F9" i="8"/>
  <c r="D29" i="21"/>
  <c r="B29"/>
  <c r="C29"/>
  <c r="C25"/>
  <c r="D25"/>
  <c r="B25"/>
  <c r="D21"/>
  <c r="B21"/>
  <c r="C21"/>
  <c r="C26"/>
  <c r="D26"/>
  <c r="B26"/>
  <c r="C22"/>
  <c r="D22"/>
  <c r="B22"/>
  <c r="C18"/>
  <c r="D18"/>
  <c r="B18"/>
  <c r="C14"/>
  <c r="D14"/>
  <c r="B14"/>
  <c r="D28"/>
  <c r="B28"/>
  <c r="C28"/>
  <c r="D24"/>
  <c r="B24"/>
  <c r="C24"/>
  <c r="D20"/>
  <c r="B20"/>
  <c r="C20"/>
  <c r="B16" i="1"/>
  <c r="D16" s="1"/>
  <c r="P16" i="9"/>
  <c r="C17" i="21"/>
  <c r="D17"/>
  <c r="B17"/>
  <c r="C27"/>
  <c r="D27"/>
  <c r="B27"/>
  <c r="B23" i="1"/>
  <c r="D23" s="1"/>
  <c r="P23" i="9"/>
  <c r="C19" i="21"/>
  <c r="D19"/>
  <c r="B19"/>
  <c r="C15"/>
  <c r="D15"/>
  <c r="B15"/>
  <c r="P13" i="9"/>
  <c r="B13" i="21" s="1"/>
  <c r="P12" i="9"/>
  <c r="H12" i="1" s="1"/>
  <c r="P11" i="9"/>
  <c r="B11" i="21" s="1"/>
  <c r="A8" i="9"/>
  <c r="A8" i="1"/>
  <c r="B26"/>
  <c r="B29"/>
  <c r="B27"/>
  <c r="B25"/>
  <c r="B28"/>
  <c r="B24"/>
  <c r="B21"/>
  <c r="B13"/>
  <c r="B12"/>
  <c r="C11"/>
  <c r="B11"/>
  <c r="B15"/>
  <c r="B14"/>
  <c r="B10" i="9"/>
  <c r="B10" i="1"/>
  <c r="A6" i="9"/>
  <c r="A3"/>
  <c r="A4"/>
  <c r="A3" i="1"/>
  <c r="A4"/>
  <c r="A5" i="9"/>
  <c r="C9"/>
  <c r="I3" i="1"/>
  <c r="A6"/>
  <c r="A5"/>
  <c r="A5" i="8"/>
  <c r="A7" i="7"/>
  <c r="A10"/>
  <c r="A8"/>
  <c r="M28" i="9"/>
  <c r="B65" i="1"/>
  <c r="B68" i="9"/>
  <c r="K3" i="8"/>
  <c r="A4" i="7"/>
  <c r="H4" i="9"/>
  <c r="M12"/>
  <c r="F25"/>
  <c r="N13"/>
  <c r="N14"/>
  <c r="G14" i="1" s="1"/>
  <c r="N18" i="9"/>
  <c r="G18" i="1" s="1"/>
  <c r="N22" i="9"/>
  <c r="G22" i="1" s="1"/>
  <c r="N26" i="9"/>
  <c r="G26" i="1" s="1"/>
  <c r="N28" i="9"/>
  <c r="G28" i="1" s="1"/>
  <c r="F28" i="9"/>
  <c r="F24"/>
  <c r="O13"/>
  <c r="O14"/>
  <c r="H14" i="1" s="1"/>
  <c r="O18" i="9"/>
  <c r="H18" i="1" s="1"/>
  <c r="O22" i="9"/>
  <c r="H22" i="1" s="1"/>
  <c r="O26" i="9"/>
  <c r="H26" i="1" s="1"/>
  <c r="O28" i="9"/>
  <c r="H28" i="1" s="1"/>
  <c r="G60" i="9"/>
  <c r="B18" i="1"/>
  <c r="B20"/>
  <c r="B22"/>
  <c r="B17"/>
  <c r="B19"/>
  <c r="A9" i="9"/>
  <c r="J1" i="8"/>
  <c r="H5" i="9"/>
  <c r="A9" i="7"/>
  <c r="B68" i="8"/>
  <c r="G9"/>
  <c r="K4"/>
  <c r="A5" i="7"/>
  <c r="J1" i="9"/>
  <c r="E23" i="1" l="1"/>
  <c r="C23" i="21"/>
  <c r="D23"/>
  <c r="B23"/>
  <c r="D16"/>
  <c r="B16"/>
  <c r="C16"/>
  <c r="D13"/>
  <c r="C13"/>
  <c r="G12" i="1"/>
  <c r="B12" i="21"/>
  <c r="D12"/>
  <c r="C12"/>
  <c r="H11" i="1"/>
  <c r="D11" i="21"/>
  <c r="C11"/>
  <c r="J27" i="1"/>
  <c r="I27"/>
  <c r="G11"/>
  <c r="G13"/>
  <c r="H13"/>
  <c r="D18"/>
  <c r="E18"/>
  <c r="D21"/>
  <c r="E21"/>
  <c r="E28"/>
  <c r="D28"/>
  <c r="E19"/>
  <c r="D19"/>
  <c r="D17"/>
  <c r="E17"/>
  <c r="E24"/>
  <c r="D24"/>
  <c r="D25"/>
  <c r="E25"/>
  <c r="D15"/>
  <c r="E20"/>
  <c r="D20"/>
  <c r="F27"/>
  <c r="D27"/>
  <c r="E27"/>
  <c r="E22"/>
  <c r="D22"/>
  <c r="D14"/>
  <c r="D12"/>
  <c r="E12"/>
  <c r="E13"/>
  <c r="D13"/>
  <c r="D29"/>
  <c r="E29"/>
  <c r="D26"/>
  <c r="E26"/>
  <c r="E11"/>
  <c r="D11"/>
  <c r="F27" i="9"/>
  <c r="F23"/>
  <c r="M26"/>
  <c r="L20"/>
  <c r="O29"/>
  <c r="O25"/>
  <c r="O21"/>
  <c r="O17"/>
  <c r="N29"/>
  <c r="G29" i="1" s="1"/>
  <c r="N25" i="9"/>
  <c r="G25" i="1" s="1"/>
  <c r="N21" i="9"/>
  <c r="G21" i="1" s="1"/>
  <c r="N17" i="9"/>
  <c r="G17" i="1" s="1"/>
  <c r="F29" i="9"/>
  <c r="M27"/>
  <c r="M19"/>
  <c r="L29"/>
  <c r="L21"/>
  <c r="L26"/>
  <c r="M24"/>
  <c r="M16"/>
  <c r="F18"/>
  <c r="L14"/>
  <c r="E14" i="1" s="1"/>
  <c r="L15" i="9"/>
  <c r="E15" i="1" s="1"/>
  <c r="O24" i="9"/>
  <c r="O20"/>
  <c r="O16"/>
  <c r="F16"/>
  <c r="N24"/>
  <c r="G24" i="1" s="1"/>
  <c r="N20" i="9"/>
  <c r="G20" i="1" s="1"/>
  <c r="N16" i="9"/>
  <c r="F17"/>
  <c r="M25"/>
  <c r="M17"/>
  <c r="F14"/>
  <c r="L22"/>
  <c r="L27"/>
  <c r="L19"/>
  <c r="L16"/>
  <c r="M22"/>
  <c r="M14"/>
  <c r="F26"/>
  <c r="F19"/>
  <c r="M21"/>
  <c r="L23"/>
  <c r="M18"/>
  <c r="O27"/>
  <c r="O23"/>
  <c r="O19"/>
  <c r="O15"/>
  <c r="F20"/>
  <c r="N27"/>
  <c r="G27" i="1" s="1"/>
  <c r="N23" i="9"/>
  <c r="G23" i="1" s="1"/>
  <c r="N19" i="9"/>
  <c r="G19" i="1" s="1"/>
  <c r="N15" i="9"/>
  <c r="G15" i="1" s="1"/>
  <c r="F21" i="9"/>
  <c r="M23"/>
  <c r="M15"/>
  <c r="F22"/>
  <c r="L18"/>
  <c r="L25"/>
  <c r="L17"/>
  <c r="F15"/>
  <c r="M20"/>
  <c r="L24"/>
  <c r="M29"/>
  <c r="D9"/>
  <c r="E9" s="1"/>
  <c r="C60" i="21" l="1"/>
  <c r="H29" i="1"/>
  <c r="H24"/>
  <c r="H17"/>
  <c r="H23"/>
  <c r="H21"/>
  <c r="H15"/>
  <c r="H20"/>
  <c r="H19"/>
  <c r="H27"/>
  <c r="E16"/>
  <c r="E60" s="1"/>
  <c r="G16"/>
  <c r="G60" s="1"/>
  <c r="G63" s="1"/>
  <c r="H16"/>
  <c r="H25"/>
  <c r="D60"/>
  <c r="I13" s="1"/>
  <c r="I34" l="1"/>
  <c r="J34"/>
  <c r="F34"/>
  <c r="J33"/>
  <c r="I33"/>
  <c r="F33"/>
  <c r="J32"/>
  <c r="I32"/>
  <c r="F32"/>
  <c r="I31"/>
  <c r="J31"/>
  <c r="F31"/>
  <c r="I30"/>
  <c r="J30"/>
  <c r="F30"/>
  <c r="I29"/>
  <c r="J29"/>
  <c r="F29"/>
  <c r="J28"/>
  <c r="I28"/>
  <c r="F28"/>
  <c r="F24"/>
  <c r="J26"/>
  <c r="I26"/>
  <c r="F26"/>
  <c r="J25"/>
  <c r="I25"/>
  <c r="F25"/>
  <c r="F22"/>
  <c r="I24"/>
  <c r="J24"/>
  <c r="J23"/>
  <c r="F23"/>
  <c r="I23"/>
  <c r="I22"/>
  <c r="J22"/>
  <c r="I21"/>
  <c r="J21"/>
  <c r="F21"/>
  <c r="I20"/>
  <c r="J20"/>
  <c r="F20"/>
  <c r="I19"/>
  <c r="J19"/>
  <c r="F18"/>
  <c r="F19"/>
  <c r="J18"/>
  <c r="I18"/>
  <c r="I15"/>
  <c r="I17"/>
  <c r="J17"/>
  <c r="F17"/>
  <c r="J13"/>
  <c r="J12"/>
  <c r="I16"/>
  <c r="H60"/>
  <c r="H63" s="1"/>
  <c r="J16"/>
  <c r="J11"/>
  <c r="I14"/>
  <c r="J15"/>
  <c r="I11"/>
  <c r="J14"/>
  <c r="I12"/>
  <c r="F11"/>
  <c r="F14"/>
  <c r="F12"/>
  <c r="F13"/>
  <c r="F15"/>
  <c r="F16"/>
  <c r="J60" l="1"/>
  <c r="J63" s="1"/>
  <c r="I60"/>
  <c r="I63" s="1"/>
  <c r="F60"/>
  <c r="F63" s="1"/>
</calcChain>
</file>

<file path=xl/sharedStrings.xml><?xml version="1.0" encoding="utf-8"?>
<sst xmlns="http://schemas.openxmlformats.org/spreadsheetml/2006/main" count="1452" uniqueCount="674">
  <si>
    <t>Nr.</t>
  </si>
  <si>
    <t>lfd.</t>
  </si>
  <si>
    <t>CAS-</t>
  </si>
  <si>
    <t>Firma:</t>
  </si>
  <si>
    <t>Produktname:</t>
  </si>
  <si>
    <t>Hersteller</t>
  </si>
  <si>
    <t>Handelsname</t>
  </si>
  <si>
    <t>Wasser</t>
  </si>
  <si>
    <t>beigefügt?</t>
  </si>
  <si>
    <t>Herstellererklärung</t>
  </si>
  <si>
    <t>-</t>
  </si>
  <si>
    <t>Datum:</t>
  </si>
  <si>
    <t>Summe:</t>
  </si>
  <si>
    <t>im Vorprodukt</t>
  </si>
  <si>
    <t>(muss 100 ergeben)</t>
  </si>
  <si>
    <t>Version:</t>
  </si>
  <si>
    <t>Gewicht
in der Rezeptur in</t>
  </si>
  <si>
    <t>in mg/l</t>
  </si>
  <si>
    <t>Acute toxicity</t>
  </si>
  <si>
    <t>Chronic toxicity</t>
  </si>
  <si>
    <t>Degradation</t>
  </si>
  <si>
    <t>DID-no</t>
  </si>
  <si>
    <t>Ingredient name</t>
  </si>
  <si>
    <t>NOEC (*)</t>
  </si>
  <si>
    <t>DF</t>
  </si>
  <si>
    <t xml:space="preserve">Aerobic </t>
  </si>
  <si>
    <t xml:space="preserve">Anaerobic </t>
  </si>
  <si>
    <t>Anionic surfactants</t>
  </si>
  <si>
    <t>R</t>
  </si>
  <si>
    <t>N</t>
  </si>
  <si>
    <t>O</t>
  </si>
  <si>
    <t>Y</t>
  </si>
  <si>
    <t>I</t>
  </si>
  <si>
    <t xml:space="preserve">Soap C&gt;12-22          </t>
  </si>
  <si>
    <t xml:space="preserve">Lauroyl Sarcosinate    </t>
  </si>
  <si>
    <t>Non-ionic surfactants</t>
  </si>
  <si>
    <t>PEG-4 Rapeseed amide</t>
  </si>
  <si>
    <t>Amphoteric surfactants</t>
  </si>
  <si>
    <t>Cationic surfactants</t>
  </si>
  <si>
    <t>Preservatives</t>
  </si>
  <si>
    <t xml:space="preserve">Benzyl alcohol              </t>
  </si>
  <si>
    <t>5-bromo-5-nitro-1,3-dioxane</t>
  </si>
  <si>
    <t>P</t>
  </si>
  <si>
    <t>2-bromo-2-nitropropane-1,3-diol</t>
  </si>
  <si>
    <t xml:space="preserve">Chloroacetamide      </t>
  </si>
  <si>
    <t xml:space="preserve">Diazolinidylurea         </t>
  </si>
  <si>
    <t xml:space="preserve">Formaldehyde               </t>
  </si>
  <si>
    <t xml:space="preserve">Glutaraldehyde         </t>
  </si>
  <si>
    <t>Guanidine, hexamethylene-, homopolymer</t>
  </si>
  <si>
    <t>Methyldibromoglutaronitrile</t>
  </si>
  <si>
    <t>Methyl-, Ethyl- and Propylparaben</t>
  </si>
  <si>
    <t xml:space="preserve">o-Phenylphenol          </t>
  </si>
  <si>
    <t xml:space="preserve">Sodium benzoate          </t>
  </si>
  <si>
    <t>Sodium hydroxy methyl glycinate</t>
  </si>
  <si>
    <t>NA</t>
  </si>
  <si>
    <t xml:space="preserve">Triclosan                   </t>
  </si>
  <si>
    <t>Phenoxy-ethanol</t>
  </si>
  <si>
    <t>Other ingredients</t>
  </si>
  <si>
    <t xml:space="preserve">Silicon                                  </t>
  </si>
  <si>
    <t xml:space="preserve">Glycerol                  </t>
  </si>
  <si>
    <t xml:space="preserve">Phosphate, as STPP   </t>
  </si>
  <si>
    <t xml:space="preserve">Citrate and citric acid                      </t>
  </si>
  <si>
    <t>Nitrilotriacetat (NTA)</t>
  </si>
  <si>
    <t xml:space="preserve">EDTA                        </t>
  </si>
  <si>
    <t xml:space="preserve">EDDS                         </t>
  </si>
  <si>
    <t xml:space="preserve">Clay                   (Insoluble Inorganic)          </t>
  </si>
  <si>
    <t xml:space="preserve">Carbonates                  </t>
  </si>
  <si>
    <t>Polyasparaginic acid, Na-salt</t>
  </si>
  <si>
    <t>Perborates (as Boron)</t>
  </si>
  <si>
    <t>Tetraacetylethylenediamine (TAED)</t>
  </si>
  <si>
    <t>Mono-, di- and triethanol amine</t>
  </si>
  <si>
    <t>Polyvinylpyrrolidon (PVP)</t>
  </si>
  <si>
    <t>Carboxymethylcellulose (CMC)</t>
  </si>
  <si>
    <t xml:space="preserve">Sodium and magnesium sulphate        </t>
  </si>
  <si>
    <t xml:space="preserve">Calcium- and sodiumchloride </t>
  </si>
  <si>
    <t xml:space="preserve">Urea                          </t>
  </si>
  <si>
    <t>Cumene sulphonates</t>
  </si>
  <si>
    <t xml:space="preserve">Na-/Mg-/KOH         </t>
  </si>
  <si>
    <t>Perfume, if not other specified (**)</t>
  </si>
  <si>
    <t>Dyes, if not other specified (**)</t>
  </si>
  <si>
    <t xml:space="preserve">Anionic polyester       </t>
  </si>
  <si>
    <t xml:space="preserve">PVNO/PVPI                              </t>
  </si>
  <si>
    <t>Zn Ftalocyanin sulphonate</t>
  </si>
  <si>
    <t xml:space="preserve">Iminodisuccinat         </t>
  </si>
  <si>
    <t xml:space="preserve">FWA 1                      </t>
  </si>
  <si>
    <t xml:space="preserve">FWA 5                     </t>
  </si>
  <si>
    <t xml:space="preserve">1-decanol                 </t>
  </si>
  <si>
    <t xml:space="preserve">Methyl laurate          </t>
  </si>
  <si>
    <t>Formic acid (Ca salt)</t>
  </si>
  <si>
    <t xml:space="preserve">Adipic acid               </t>
  </si>
  <si>
    <t xml:space="preserve">Maleic acid               </t>
  </si>
  <si>
    <t xml:space="preserve">Malic acid                 </t>
  </si>
  <si>
    <t xml:space="preserve">Tartaric acid            </t>
  </si>
  <si>
    <t xml:space="preserve">Phosphoric acid       </t>
  </si>
  <si>
    <t xml:space="preserve">Oxalic acid               </t>
  </si>
  <si>
    <t xml:space="preserve">Acetic acid               </t>
  </si>
  <si>
    <t xml:space="preserve">Lactic acid                </t>
  </si>
  <si>
    <t xml:space="preserve">Sulphamic acid           </t>
  </si>
  <si>
    <t xml:space="preserve">Salicylic acid            </t>
  </si>
  <si>
    <t xml:space="preserve">Glutaric acid            </t>
  </si>
  <si>
    <t xml:space="preserve">Malonic acid             </t>
  </si>
  <si>
    <t xml:space="preserve">Ethylene glycol         </t>
  </si>
  <si>
    <t>Ethylene glycol monobutyl ether</t>
  </si>
  <si>
    <t xml:space="preserve">Diethylene glycol        </t>
  </si>
  <si>
    <t>Diethylene glycol monomethyl ether</t>
  </si>
  <si>
    <t>Diethylene glycol monoethyl ether</t>
  </si>
  <si>
    <t>Diethylene glycol monobutyl ether</t>
  </si>
  <si>
    <t>Diethylene glycol dimethylether</t>
  </si>
  <si>
    <t xml:space="preserve">Propylene glycol       </t>
  </si>
  <si>
    <t>Propylene glycol monomethyl ether</t>
  </si>
  <si>
    <t>Propylene glycol monobutylether</t>
  </si>
  <si>
    <t xml:space="preserve">Dipropylene glycol     </t>
  </si>
  <si>
    <t>Dipropylene glycol monomethyl ether</t>
  </si>
  <si>
    <t>Dipropylene glycol monobutylether</t>
  </si>
  <si>
    <t>Dipropylene glycol dimethylether</t>
  </si>
  <si>
    <t xml:space="preserve">Triethylene glycol      </t>
  </si>
  <si>
    <t xml:space="preserve">Tall oil                      </t>
  </si>
  <si>
    <t>Ethylenebisstearamides</t>
  </si>
  <si>
    <t xml:space="preserve">Sodium gluconate      </t>
  </si>
  <si>
    <t xml:space="preserve">Glycol distearate       </t>
  </si>
  <si>
    <t>Hydroxyl ethyl cellulose</t>
  </si>
  <si>
    <t>1-methyl-2-pyrrolidone</t>
  </si>
  <si>
    <t xml:space="preserve">Xanthan gum             </t>
  </si>
  <si>
    <t xml:space="preserve">Benzotriazole           </t>
  </si>
  <si>
    <t>Piperidinol-propanetricarboxylate salt</t>
  </si>
  <si>
    <t>Diethylaminopropyl-DAS</t>
  </si>
  <si>
    <t>Methylbenzamide-DAS</t>
  </si>
  <si>
    <t>Pentaerythritol-tetrakis-phenol-propionate</t>
  </si>
  <si>
    <t>Denatonium benzoate</t>
  </si>
  <si>
    <t xml:space="preserve">Succinate                   </t>
  </si>
  <si>
    <t xml:space="preserve">Polyaspartic acid          </t>
  </si>
  <si>
    <t>Xylene Sulphonate</t>
  </si>
  <si>
    <t>Proteinhydrolizates, wheatgluten</t>
  </si>
  <si>
    <t>(*)</t>
  </si>
  <si>
    <t>(**)</t>
  </si>
  <si>
    <t>Safety factor for acute toxicity.</t>
  </si>
  <si>
    <t>Toxicity factor based on acute toxicity on aquatic organisms.</t>
  </si>
  <si>
    <t>Safety factor for chronic toxicity.</t>
  </si>
  <si>
    <t>Toxicity factor based on chronic toxicity on aquatic organisms.</t>
  </si>
  <si>
    <t>Readily biodegradable according to OECD guidelines.</t>
  </si>
  <si>
    <t>Persistent. The ingredient has failed the test for inherent biodegradability.</t>
  </si>
  <si>
    <t>The ingredient has not been tested.</t>
  </si>
  <si>
    <t>Not applicable</t>
  </si>
  <si>
    <t>Biodegradable under anaerobic conditions.</t>
  </si>
  <si>
    <t>Not biodegradable under anaerobic conditions.</t>
  </si>
  <si>
    <t>Deutsch</t>
  </si>
  <si>
    <t>L</t>
  </si>
  <si>
    <t>S</t>
  </si>
  <si>
    <t>J</t>
  </si>
  <si>
    <t>Abbaubarkeit</t>
  </si>
  <si>
    <t>Masse% 
(=g/100 g Produkt)</t>
  </si>
  <si>
    <t>Ergebnis</t>
  </si>
  <si>
    <t>Farbstoff</t>
  </si>
  <si>
    <t>Tensid</t>
  </si>
  <si>
    <t>Funktion</t>
  </si>
  <si>
    <t>Biozid</t>
  </si>
  <si>
    <t>aerobe Abbaubarkeit</t>
  </si>
  <si>
    <t>Produktart</t>
  </si>
  <si>
    <t>Auswahl janein</t>
  </si>
  <si>
    <t>(nur die rot unterlegten Felder auswählen oder ausfüllen)</t>
  </si>
  <si>
    <t>anearobe Abbaubarkeit</t>
  </si>
  <si>
    <t xml:space="preserve">Abbauwerte </t>
  </si>
  <si>
    <t>Grenzwert</t>
  </si>
  <si>
    <t>Anleitung zum Ausfüllen der Excel-Tabellen</t>
  </si>
  <si>
    <t>1. Bearbeiten Sie die Tabellenblätter in der Reihenfolge von links nach rechts</t>
  </si>
  <si>
    <t>Bemerkungen Antragsteller</t>
  </si>
  <si>
    <t>Vorgehensweise:</t>
  </si>
  <si>
    <t>Organischer</t>
  </si>
  <si>
    <t>English</t>
  </si>
  <si>
    <t>Sprache/Language:</t>
  </si>
  <si>
    <t>Company:</t>
  </si>
  <si>
    <t>Produktart:</t>
  </si>
  <si>
    <t>Type of product:</t>
  </si>
  <si>
    <t>Date:</t>
  </si>
  <si>
    <t>weight in the formulation in</t>
  </si>
  <si>
    <t>mass-% (=g/100g product)</t>
  </si>
  <si>
    <t>Supplier declaration</t>
  </si>
  <si>
    <t>SDS</t>
  </si>
  <si>
    <t>water</t>
  </si>
  <si>
    <t>cons.</t>
  </si>
  <si>
    <t>no:</t>
  </si>
  <si>
    <t>Trade name</t>
  </si>
  <si>
    <t>Manufacturer</t>
  </si>
  <si>
    <t>Function</t>
  </si>
  <si>
    <t>added?</t>
  </si>
  <si>
    <t>(must be 100)</t>
  </si>
  <si>
    <t>Sum:</t>
  </si>
  <si>
    <t>remarks of the applicant</t>
  </si>
  <si>
    <t>1) Verordnung (EG) Nr. 1272/2008 über die Einstufung, Kennzeichnung und Verpackung von
 Stoffen und Gemischen, zur Änderung und Aufhebung der Richtlinien 67/548/EWG und 1999/45/EG und zur Änderung der Verordnung (EG) Nr. 1907/2006</t>
  </si>
  <si>
    <t>2) Richtlinie 67/548/EWG mit Anpassung an Verordnung (EG) Nr. 1907/2006 
gemäß Richtlinie 2006/121/EG und Richtlinie 1999/45/EG in der aktuellen Fassung</t>
  </si>
  <si>
    <t xml:space="preserve">1) Regulation (EC) No 1272/2008 on classification, labelling and packaging of substances and mixtures, amending and repealing Directives 67/548/EEC and 1999/45/EC, and amending Regulation (EC) No 1907/2006
</t>
  </si>
  <si>
    <t>2) Directive 67/548/EEC with adjustment to REACH according to Directive 2006/121/EC and Directive
 1999/45/EC as amended</t>
  </si>
  <si>
    <t>Hazard Statement (1)</t>
  </si>
  <si>
    <t>Risk Phrase (2)</t>
  </si>
  <si>
    <t>Surfactant</t>
  </si>
  <si>
    <t>Biocide</t>
  </si>
  <si>
    <t>Colouring agent</t>
  </si>
  <si>
    <t>Gefahrenhinweis 
(H-Sätze) (1)</t>
  </si>
  <si>
    <t>Gefahrsätze 
(R-Sätze) (2)</t>
  </si>
  <si>
    <t>(lfd.Nr.) enthalten 4)</t>
  </si>
  <si>
    <t>Ingoing substance 3)</t>
  </si>
  <si>
    <t xml:space="preserve">contained in primary </t>
  </si>
  <si>
    <t>product (cons.no.) 4)</t>
  </si>
  <si>
    <t>4) Fill-in the consecutive number of the sheet "Formulation Pre-products"</t>
  </si>
  <si>
    <t>4): Anzugeben ist die Nummer der Zeile aus dem Blatt "Formulation Pre-Products"</t>
  </si>
  <si>
    <t>DID- 1)</t>
  </si>
  <si>
    <t>not included</t>
  </si>
  <si>
    <t>1): Sofern eine DID-Nummer eingegeben wird, werden die Spalten L und M (AW/TW) sowie N und O (Abbaubarkeiten) automatisch gefüllt. Sofern die Substanz nicht in der DID-Liste enthalten ist, "not included" auswählen, die AW/TW-Werte bzw. die Abbaubarkeiten bestimmen und in den Spalten H bis K eingeben.</t>
  </si>
  <si>
    <t xml:space="preserve">Ingrediant name </t>
  </si>
  <si>
    <t>in the DID-List (always in english)</t>
  </si>
  <si>
    <t>Eingaben nur für Substanzen, die nicht in der DID-Liste enthalten sind!</t>
  </si>
  <si>
    <t>AW</t>
  </si>
  <si>
    <t>TW chron.</t>
  </si>
  <si>
    <t>Fill-in only if substance not included in the DID-list</t>
  </si>
  <si>
    <t>TF chron.</t>
  </si>
  <si>
    <t>biodegradable</t>
  </si>
  <si>
    <t>organic</t>
  </si>
  <si>
    <t>Unter anaeroben Bedingungen biologisch abbaubar</t>
  </si>
  <si>
    <t>Schwer abbaubar. Die Prüfung des Inhaltsstoffes ergab keine inhärente biologische Abbaubarkeit.</t>
  </si>
  <si>
    <t>Der Inhaltsstoff wurde nicht geprüft.</t>
  </si>
  <si>
    <t>Nicht zutreffend</t>
  </si>
  <si>
    <t xml:space="preserve">R = </t>
  </si>
  <si>
    <t xml:space="preserve">I = </t>
  </si>
  <si>
    <t xml:space="preserve">P = </t>
  </si>
  <si>
    <t>O =</t>
  </si>
  <si>
    <t>NA =</t>
  </si>
  <si>
    <t>Unter anaeroben Bedingungen nicht biologisch abbaubar</t>
  </si>
  <si>
    <t xml:space="preserve">Y = </t>
  </si>
  <si>
    <t xml:space="preserve">N = </t>
  </si>
  <si>
    <t xml:space="preserve">O = </t>
  </si>
  <si>
    <t xml:space="preserve">NA = </t>
  </si>
  <si>
    <t>KVV chron</t>
  </si>
  <si>
    <t>Limit</t>
  </si>
  <si>
    <t>Result</t>
  </si>
  <si>
    <t>CDV chron</t>
  </si>
  <si>
    <t>Primärverpackungsteil (i)
(bitte Teile angeben)</t>
  </si>
  <si>
    <t>Beschreibung der Verpackungart:</t>
  </si>
  <si>
    <t>BCF</t>
  </si>
  <si>
    <t>log Kow</t>
  </si>
  <si>
    <t>Auswahl für Biozide: 
BCF / logKow</t>
  </si>
  <si>
    <t>Auswahl für Farbstoffe:
BCF / logKow oder Lebensmittel zugelassen</t>
  </si>
  <si>
    <t>Select for Biocides: 
BCF / logKow</t>
  </si>
  <si>
    <t>Select for Colouring agents:
BCF / logKow or approved for foodstuff</t>
  </si>
  <si>
    <t>BCF / log Kow</t>
  </si>
  <si>
    <t>Wert für</t>
  </si>
  <si>
    <t xml:space="preserve">Value of </t>
  </si>
  <si>
    <t>Einsatzstoff 3)</t>
  </si>
  <si>
    <t>Description of the packaging:</t>
  </si>
  <si>
    <t>Duftstoff</t>
  </si>
  <si>
    <t>Fragrances</t>
  </si>
  <si>
    <t>Artikelnummer:</t>
  </si>
  <si>
    <t>Article number:</t>
  </si>
  <si>
    <t>Lizenznummer:</t>
  </si>
  <si>
    <t>Licence number:</t>
  </si>
  <si>
    <t>Product name:</t>
  </si>
  <si>
    <t>Form in the product</t>
  </si>
  <si>
    <t>Physical state(s) in the product</t>
  </si>
  <si>
    <t>Form im Produkt</t>
  </si>
  <si>
    <t>Physikalischer Zustand im Produkt</t>
  </si>
  <si>
    <t>1): If a DID-no will be selected the columns L and M (DF/TF) as well as N and O (biodegrability) filled automatically. If the substance is not in the DID-Liste select "not included" and fill-in the values for DF/TF and the biodegrability in the columns H to K.</t>
  </si>
  <si>
    <t>aerob</t>
  </si>
  <si>
    <t>anaerob</t>
  </si>
  <si>
    <t>aerobic</t>
  </si>
  <si>
    <t>anaerobic</t>
  </si>
  <si>
    <t xml:space="preserve">(please fill-in all red coloured fields) </t>
  </si>
  <si>
    <t>2. Die rot unterlegten Felder sind zumeist zwingend auszufüllen (oder auszuwählen).  Blau hinterlegte Felder sind bei Bedarf auszufüllen</t>
  </si>
  <si>
    <t>3. Alle anderen Felder sind gesperrt, jedoch können bei Bedarf Formatierungen vorgenommen werden.</t>
  </si>
  <si>
    <t>4. In allen Blättern können vom Antragsteller Bemerkungen gemacht werden</t>
  </si>
  <si>
    <t>Instructions how to use this EXCEL FILE</t>
  </si>
  <si>
    <t>1. Process the sheets from the left to the right.</t>
  </si>
  <si>
    <t>3. All other fields are protected. But you have the rights to format the sheets.</t>
  </si>
  <si>
    <t>How to process:</t>
  </si>
  <si>
    <t>4. Add eventual comments and remarks in each sheet.</t>
  </si>
  <si>
    <t>Detergents Ingredients Database, version 2014.1</t>
  </si>
  <si>
    <t>LC50/ EC50 (*)</t>
  </si>
  <si>
    <t>SF (*) (Acute)</t>
  </si>
  <si>
    <t>TF    (Acute)</t>
  </si>
  <si>
    <t>SF (*) (Chronic)</t>
  </si>
  <si>
    <t>TF    (Chronic)</t>
  </si>
  <si>
    <t>C10-13 linear alkyl benzene sulphonates</t>
  </si>
  <si>
    <t>C14-16 Alkyl sulphonate</t>
  </si>
  <si>
    <t>C8-10 Alkyl sulphate</t>
  </si>
  <si>
    <t>C10 Alkyl Sulphate</t>
  </si>
  <si>
    <t>C12-14 Alkyl sulphate</t>
  </si>
  <si>
    <t>C12-18 Alkyl sulphate</t>
  </si>
  <si>
    <t>C16-18 Alkyl sulphate</t>
  </si>
  <si>
    <t>C8-12 Alkyl ether sulphate, even and odd-numbered, 1-3 EO</t>
  </si>
  <si>
    <t>C12-18 Alkyl ether sulphate, even and odd-numbered, 1-3 EO</t>
  </si>
  <si>
    <t>C16-18 Alkyl Ether Sulphate,  ≥1 - ≤4 EO</t>
  </si>
  <si>
    <t>Mono-C12-14 Alkyl sulfosuccinate</t>
  </si>
  <si>
    <t>Mono-C12-18 Alkyl sulfosuccinate</t>
  </si>
  <si>
    <t>Mono-C16-18 Alkyl sulfosuccinate</t>
  </si>
  <si>
    <t>di-C4-6 Alkyl sulfosuccinate</t>
  </si>
  <si>
    <t>di-2-ethylhexyl sulfosuccinate</t>
  </si>
  <si>
    <t>di-iso C10 Alkyl sulfosuccinate</t>
  </si>
  <si>
    <t>di-iso C13 Alkyl sulfosuccinate</t>
  </si>
  <si>
    <t>N1 C16-18 Alkyl sulfosuccinate (even numbered)</t>
  </si>
  <si>
    <t>N2 C12-18 Alkyl sulfosuccinate (even numbered)</t>
  </si>
  <si>
    <t>N3 C16-18 Alkyl sulfosuccinate (even numbered)</t>
  </si>
  <si>
    <t>C12-14 Fatty acid methyl Ester Sulphonate</t>
  </si>
  <si>
    <t>C16-18 Fatty acid methyl Ester Sulphonate</t>
  </si>
  <si>
    <t>C14-16 alfa olefin sulphonate</t>
  </si>
  <si>
    <t>C14-18 alfa olefin sulphonate</t>
  </si>
  <si>
    <t>C9-11, ≥2 - ≤10 EO Carboxymethylated, sodium salt or acid</t>
  </si>
  <si>
    <t>C12-18, ≥2 - ≤10 EO Carboxymethylated, sodium salt or acid</t>
  </si>
  <si>
    <t>C12-18 Alkyl phosphate esters</t>
  </si>
  <si>
    <t>isoC13 Alkyl phosphate esters, 3 EO</t>
  </si>
  <si>
    <t>Sodium cocoyl glutamate</t>
  </si>
  <si>
    <t>Sodium Lauroyl Methyl Isethionate</t>
  </si>
  <si>
    <t>C8-11 Alcohol, ≤2,5 EO</t>
  </si>
  <si>
    <r>
      <t>C8-11 Alcohol, &gt;2,5 - ≤10</t>
    </r>
    <r>
      <rPr>
        <sz val="8.1"/>
        <rFont val="Geneva"/>
      </rPr>
      <t xml:space="preserve"> EO</t>
    </r>
  </si>
  <si>
    <r>
      <t>C8-11 Alcohol, &gt;10</t>
    </r>
    <r>
      <rPr>
        <sz val="8.1"/>
        <rFont val="Geneva"/>
      </rPr>
      <t xml:space="preserve"> EO</t>
    </r>
  </si>
  <si>
    <t>C9-11 Alcohol, &gt;3 - &lt;7 EO predominantly linear</t>
  </si>
  <si>
    <t>C9-11 Alcohol, &gt;6 - ≤10 EO predominantly linear</t>
  </si>
  <si>
    <t>iso-C9-11 Alcohol, ≥5 - ≤11 EO</t>
  </si>
  <si>
    <t>2-propylheptyl, 8 EO</t>
  </si>
  <si>
    <t>C10 Alcohol, ≥5 - ≤11 EO multibranched (Trimer-propen-oxo-alcohol)</t>
  </si>
  <si>
    <t>C12-16 Alcohol, ≤2,5 EO</t>
  </si>
  <si>
    <t>C12-16 Alcohol, &gt;2,5 - ≤ 5 EO</t>
  </si>
  <si>
    <t>C12-16 Alcohol, &gt;5 - ≤10 EO</t>
  </si>
  <si>
    <t>C12-14 Acohol, ≥5 - ≤8 EO 1 t-BuO (endcapped)</t>
  </si>
  <si>
    <r>
      <t xml:space="preserve">iso-C13 Alcohol, </t>
    </r>
    <r>
      <rPr>
        <sz val="9"/>
        <rFont val="Calibri"/>
        <family val="2"/>
      </rPr>
      <t>≤</t>
    </r>
    <r>
      <rPr>
        <sz val="8.1"/>
        <rFont val="Geneva"/>
      </rPr>
      <t>2,5 EO</t>
    </r>
  </si>
  <si>
    <r>
      <t>iso-C13 Alcohol, &gt;2,5 - ≤</t>
    </r>
    <r>
      <rPr>
        <sz val="9"/>
        <rFont val="Gene"/>
      </rPr>
      <t>6</t>
    </r>
    <r>
      <rPr>
        <sz val="10"/>
        <rFont val="Arial"/>
        <family val="2"/>
      </rPr>
      <t xml:space="preserve"> EO</t>
    </r>
  </si>
  <si>
    <r>
      <t xml:space="preserve">iso-C13 Alcohol, </t>
    </r>
    <r>
      <rPr>
        <sz val="9"/>
        <rFont val="Calibri"/>
        <family val="2"/>
      </rPr>
      <t>≥</t>
    </r>
    <r>
      <rPr>
        <sz val="10"/>
        <rFont val="Arial"/>
        <family val="2"/>
      </rPr>
      <t>7 - &lt;20 EO</t>
    </r>
  </si>
  <si>
    <r>
      <t xml:space="preserve">C14-15 Alcohol, </t>
    </r>
    <r>
      <rPr>
        <sz val="9"/>
        <rFont val="Calibri"/>
        <family val="2"/>
      </rPr>
      <t xml:space="preserve">≤ </t>
    </r>
    <r>
      <rPr>
        <sz val="10"/>
        <rFont val="Arial"/>
        <family val="2"/>
      </rPr>
      <t>2,5 EO</t>
    </r>
  </si>
  <si>
    <r>
      <t xml:space="preserve">C14-15 Alcohol, &gt;2,5 - </t>
    </r>
    <r>
      <rPr>
        <sz val="9"/>
        <rFont val="Calibri"/>
        <family val="2"/>
      </rPr>
      <t>≤</t>
    </r>
    <r>
      <rPr>
        <sz val="10"/>
        <rFont val="Arial"/>
        <family val="2"/>
      </rPr>
      <t>10 EO</t>
    </r>
  </si>
  <si>
    <t>C12-16 Alcohol, &gt;10 - &lt;20 EO</t>
  </si>
  <si>
    <t>C12-16 Alcohol, &gt;20 - &lt;30 EO</t>
  </si>
  <si>
    <r>
      <t xml:space="preserve">C12-16 Alcohol, </t>
    </r>
    <r>
      <rPr>
        <sz val="9"/>
        <rFont val="Calibri"/>
        <family val="2"/>
      </rPr>
      <t>≥</t>
    </r>
    <r>
      <rPr>
        <sz val="10"/>
        <rFont val="Arial"/>
        <family val="2"/>
      </rPr>
      <t>30 EO</t>
    </r>
  </si>
  <si>
    <t>C12-18 Alcohol, ≤2,5 EO</t>
  </si>
  <si>
    <t>C12-18 Alcohol, &gt;2,5 - ≤5 EO</t>
  </si>
  <si>
    <t>C12-18 Alcohol, &gt;5 - ≤10 EO</t>
  </si>
  <si>
    <t>C12-18 Alcohol, &gt;10 EO</t>
  </si>
  <si>
    <t>C16-18 Alcohol, ≤2,5 EO</t>
  </si>
  <si>
    <t>C16-18 Alcohol, &gt;2,5 - ≤8 EO</t>
  </si>
  <si>
    <t>C16-18 Alcohol, &gt;9 - ≤19 EO</t>
  </si>
  <si>
    <t>C16-18 Alcohol, &gt;20 - ≤30 EO</t>
  </si>
  <si>
    <t>C16-18 Alcohol, &gt;30 EO</t>
  </si>
  <si>
    <t>C12-15 Alcohol, ≥2 - ≤6 EO, ≥2 - ≤6 PO</t>
  </si>
  <si>
    <t xml:space="preserve">C10-16 Alcohol, 6 and 7 EO, ≤3 PO </t>
  </si>
  <si>
    <t>C12-18 Alkyl glycerol ester (even numbered), 1-6,5 EO</t>
  </si>
  <si>
    <t>C12-18 Alkyl glycerol ester (even numbered), &gt;6,5-17 EO</t>
  </si>
  <si>
    <t>C4-10 Alkyl polyglycoside</t>
  </si>
  <si>
    <t>C8-12 Alkyl polyglycoside, branched</t>
  </si>
  <si>
    <t>C12-14 Alkyl polyglycoside</t>
  </si>
  <si>
    <t>C16-18 Alkyl polyglycoside</t>
  </si>
  <si>
    <t>N1 C8-18 Alkanolamide (even numbered)</t>
  </si>
  <si>
    <t xml:space="preserve">Coconut fatty acid monoethanolamide 4 and 5 EO   </t>
  </si>
  <si>
    <t>N2 C8-18 Alkanolamide</t>
  </si>
  <si>
    <t>Amines, coco, ≥10- ≤15 EO</t>
  </si>
  <si>
    <t>Amines, tallow, ≤2,5 EO</t>
  </si>
  <si>
    <t>Amines, tallow, ≥5 - ≤9 EO</t>
  </si>
  <si>
    <t>Amines, tallow, ≥10 - ≤19 EO</t>
  </si>
  <si>
    <t>Amines, tallow, ≥20 - ≤50 EO</t>
  </si>
  <si>
    <t>Amines, C18/18 unsaturated, ≤2,5 EO</t>
  </si>
  <si>
    <t>Amines C18/18 unsaturated, ≥5 - ≤15 EO</t>
  </si>
  <si>
    <t>Amines, C18/18 unsaturated, 20 EO</t>
  </si>
  <si>
    <t>C12 sorbitan monoester, 20 EO (polysorbate 20)</t>
  </si>
  <si>
    <t>C18 sorbitan monoester, 20 EO</t>
  </si>
  <si>
    <t>C8-10 Sorbitan mono- or diester</t>
  </si>
  <si>
    <t>Sorbitan stearate</t>
  </si>
  <si>
    <t>C12-14 Fatty acid methyl ester (MEE), 1-30EO</t>
  </si>
  <si>
    <t>C12-15 Alkyl dimethyl betaine</t>
  </si>
  <si>
    <t>C8-18 Alkyl amidopropylbetaines</t>
  </si>
  <si>
    <t>C12-18 Alkyl amine oxide</t>
  </si>
  <si>
    <t>C12-14 Alkyl amidopropyl amine oxide</t>
  </si>
  <si>
    <t>C12-18 Alkyl amidopropyl amine oxide</t>
  </si>
  <si>
    <t>C10-18 Alkyl dimethyl amine oxide</t>
  </si>
  <si>
    <t>C8-18 Amphoacetates</t>
  </si>
  <si>
    <t>C8-16 alkyltrimethyl or benzyldimethyl quaternary ammonium salts</t>
  </si>
  <si>
    <t>C16-18 alkyl benzyldimethyl quaternary ammonium salts</t>
  </si>
  <si>
    <t>tri C16-18 Esterquats</t>
  </si>
  <si>
    <t>di C16-18 Esterquats</t>
  </si>
  <si>
    <t>1,2-Benzisothiazol-3-one (BIT)</t>
  </si>
  <si>
    <t>CMI + MI in mixture 3:1 (CAS 55965-84-9) (§)</t>
  </si>
  <si>
    <t>2-Methyl-2H-isothiazol-3-one (MI)</t>
  </si>
  <si>
    <t xml:space="preserve">Sodium nitrite         </t>
  </si>
  <si>
    <t>Sorbate and sorbic acid</t>
  </si>
  <si>
    <t>N-(3-Aminopropyl)-N-dodecylpropane-1,3-diamine</t>
  </si>
  <si>
    <t>Phenoxypropanol</t>
  </si>
  <si>
    <t xml:space="preserve">Paraffin (CAS 8002-74-2)                 </t>
  </si>
  <si>
    <t xml:space="preserve">Zeolite (Insoluble Inorganic)                       </t>
  </si>
  <si>
    <t xml:space="preserve">Polycarboxylates homopolymer of acrylic acid                </t>
  </si>
  <si>
    <t xml:space="preserve">Polycarboxylates copolymer of acrylic/maleic acid               </t>
  </si>
  <si>
    <t>GLDA</t>
  </si>
  <si>
    <t xml:space="preserve">Phosphonates             </t>
  </si>
  <si>
    <t>Carboxymethyl inulin (CMI)</t>
  </si>
  <si>
    <t>Veg. Oil</t>
  </si>
  <si>
    <t>Veg. Oil (hydrogenated)</t>
  </si>
  <si>
    <t>Lauric Acid (C12:0)</t>
  </si>
  <si>
    <t xml:space="preserve">Fatty acids, C≥14-C≤22 (even numbered)    </t>
  </si>
  <si>
    <r>
      <t>Fatty acid, C≥6-C≤12</t>
    </r>
    <r>
      <rPr>
        <sz val="10"/>
        <rFont val="Arial"/>
        <family val="2"/>
      </rPr>
      <t xml:space="preserve"> methyl ester</t>
    </r>
  </si>
  <si>
    <t>Lanolin</t>
  </si>
  <si>
    <t xml:space="preserve">Soluble Silicates                   </t>
  </si>
  <si>
    <t>Percarbonate</t>
  </si>
  <si>
    <t>H2O2</t>
  </si>
  <si>
    <t xml:space="preserve">C1-C3 alcohols                </t>
  </si>
  <si>
    <t>Cetyl Alcohol</t>
  </si>
  <si>
    <t>Silicon dioxide, quartz (Insoluble inorganic)</t>
  </si>
  <si>
    <t>Polyethylene glycol, MW≥4100</t>
  </si>
  <si>
    <t>Polyethylene glycol, MW&lt;4100</t>
  </si>
  <si>
    <t>Ammonia</t>
  </si>
  <si>
    <t>Proteins</t>
  </si>
  <si>
    <t>Protease (active enzyme protein)</t>
  </si>
  <si>
    <t>Non-protease (active enzyme protein)</t>
  </si>
  <si>
    <t>But-2-one (MEK)</t>
  </si>
  <si>
    <t>Polysaccarides including starch</t>
  </si>
  <si>
    <t xml:space="preserve">Glycolic acid            </t>
  </si>
  <si>
    <t>Hydroxypropyl methyl cellulose</t>
  </si>
  <si>
    <t>Trimethyl pentanediol mono-isobutyrate</t>
  </si>
  <si>
    <t xml:space="preserve">Block polymers ***     </t>
  </si>
  <si>
    <t>Mn-saltren (CAS 61007-89-4)</t>
  </si>
  <si>
    <t>Tri-sodium methylglycine diacetat</t>
  </si>
  <si>
    <t>Tocopherol acetate</t>
  </si>
  <si>
    <t>Ethylhexyl salicylate</t>
  </si>
  <si>
    <t>Ethylhexyl triazone</t>
  </si>
  <si>
    <t>Octocrilene</t>
  </si>
  <si>
    <t>Bis-ethylhexyloxyphenol methoxyphenyl triazine</t>
  </si>
  <si>
    <t>Butyl methoxydibenzoylmethane</t>
  </si>
  <si>
    <t>e-phthaloimidoperoxyhexanoic acid</t>
  </si>
  <si>
    <t>Insoluble inorganic  - Inorganic ingredient with very low, or no ability to dissolve in water.</t>
  </si>
  <si>
    <t>If no acceptable toxicity data was found, these columns are empty. In that case TF(chronic) is defined as equal to TF(acute) and vice versa</t>
  </si>
  <si>
    <t xml:space="preserve">As a general rule licence applicants must use the data on the list. Perfumes and dyes are exceptions. If toxicity data is submitted by the licence </t>
  </si>
  <si>
    <t xml:space="preserve">applicant the submitted data shall be used to calculate the TF and determine the degradability. If not, the values on the list shall be used. </t>
  </si>
  <si>
    <t xml:space="preserve">(***) </t>
  </si>
  <si>
    <t>The applicants data on aerobic degradability of DID no. 2603 Block polymers will be accepted after presentation of test-report.</t>
  </si>
  <si>
    <t xml:space="preserve">(§) </t>
  </si>
  <si>
    <t>5-Chloro-2-Methyl-4-isothiazolin-3-one and 2-Methyl-4-isothiazolin-3-one in mixture 3:1</t>
  </si>
  <si>
    <t>List of abbreviations:</t>
  </si>
  <si>
    <t xml:space="preserve">SF(acute) </t>
  </si>
  <si>
    <t xml:space="preserve">TF(acute) </t>
  </si>
  <si>
    <t xml:space="preserve">SF(chronic) </t>
  </si>
  <si>
    <t xml:space="preserve">TF(chronic) </t>
  </si>
  <si>
    <t xml:space="preserve">DF </t>
  </si>
  <si>
    <t>Degradation factor.</t>
  </si>
  <si>
    <t>Aerobic degradation:</t>
  </si>
  <si>
    <t xml:space="preserve">R </t>
  </si>
  <si>
    <t xml:space="preserve"> Inherently biodegradable according to OECD guidelines.</t>
  </si>
  <si>
    <t xml:space="preserve">P </t>
  </si>
  <si>
    <t xml:space="preserve">O </t>
  </si>
  <si>
    <t xml:space="preserve">NA </t>
  </si>
  <si>
    <t>Anaerobic degradation:</t>
  </si>
  <si>
    <t xml:space="preserve">Y </t>
  </si>
  <si>
    <t xml:space="preserve">N </t>
  </si>
  <si>
    <t>Shampoo, Duschmittel und Flüssigseifen</t>
  </si>
  <si>
    <t>Feste Seifen</t>
  </si>
  <si>
    <t>Haarpflegemittel</t>
  </si>
  <si>
    <t>Rasierschäume, Rasiergele, Rasiercremes</t>
  </si>
  <si>
    <t>Feste Rasierseifen</t>
  </si>
  <si>
    <t>Tensid aus Palmöl/Palmkernöl</t>
  </si>
  <si>
    <t>Tensid nicht aus Palmöl/Palmkernöl</t>
  </si>
  <si>
    <t>Treibmittel</t>
  </si>
  <si>
    <t>Reibekörper</t>
  </si>
  <si>
    <t>(bitte auswählen oder eingeben)</t>
  </si>
  <si>
    <t>Lebensmittel zugelassen</t>
  </si>
  <si>
    <t>approved for foodstuff</t>
  </si>
  <si>
    <t>3) Automatisch werden alle Inhaltstoffe ≥ 0,01% übernommen.</t>
  </si>
  <si>
    <t>3) automatically all ingoing substances ≥ 0,01% appear.</t>
  </si>
  <si>
    <t>Stoff 2)</t>
  </si>
  <si>
    <t>substance 2)</t>
  </si>
  <si>
    <t>2) Reibekörper = N</t>
  </si>
  <si>
    <t>KVV chron / AG</t>
  </si>
  <si>
    <t>CDV chron / AC</t>
  </si>
  <si>
    <t>=aNBO (Tensid)</t>
  </si>
  <si>
    <t>=anNBO (Tensid)</t>
  </si>
  <si>
    <t>=aNBO (surf.)</t>
  </si>
  <si>
    <t>=anNBO (surf.)</t>
  </si>
  <si>
    <t>Aktivgehalt (AG)</t>
  </si>
  <si>
    <t>(in g/100g Produkt)</t>
  </si>
  <si>
    <t>active content (AC)</t>
  </si>
  <si>
    <t>(in g/100g product)</t>
  </si>
  <si>
    <t>keine aerobe Abbaubarkeit / AG</t>
  </si>
  <si>
    <t>no aerobic degradation / AC</t>
  </si>
  <si>
    <t>keine anaerobe Abbaubarkeit / AG</t>
  </si>
  <si>
    <t>no anaerobic degradation / AC</t>
  </si>
  <si>
    <t>(in l/100g Produkt)</t>
  </si>
  <si>
    <t>(in l/100g product)</t>
  </si>
  <si>
    <t>(in l/g AG)</t>
  </si>
  <si>
    <t>(in l/g AC)</t>
  </si>
  <si>
    <t>Tensidgehalt ohne anaerobe Abbaubarkeit</t>
  </si>
  <si>
    <t>Organischer Inhaltsstoff ohne anaerobe Abbaubarkeit / AG</t>
  </si>
  <si>
    <t>(in mg/g AG)</t>
  </si>
  <si>
    <t>(in mg/g AC)</t>
  </si>
  <si>
    <t>=aNBO (org. Sub.)</t>
  </si>
  <si>
    <t>=anNBO (org. Sub.)</t>
  </si>
  <si>
    <t>Formulierung des „Rinse-off“-Kosmetikproduktes (Zusammensetzung aus Vorprodukten)</t>
  </si>
  <si>
    <t>„Rinse-off“-Kosmetikprodukte: DID-Nr aller Inhaltsstoffe bzw. Werte nach Teil B der DID-Liste</t>
  </si>
  <si>
    <t>Formulation of the rinse-off cosmetic products (composition of primary products)</t>
  </si>
  <si>
    <t xml:space="preserve">rinse-off cosmetic products: DID-no of all ingoing substances resp. values acc. Part B </t>
  </si>
  <si>
    <t>„Rinse-off“-Kosmetikprodukte: Berechnung der Kriterien 1 und 2</t>
  </si>
  <si>
    <t>059</t>
  </si>
  <si>
    <t>029</t>
  </si>
  <si>
    <t>031</t>
  </si>
  <si>
    <t>032</t>
  </si>
  <si>
    <t>070</t>
  </si>
  <si>
    <t>Sekundärverpackungsteil (i)
(bitte Teile angeben)</t>
  </si>
  <si>
    <t>Produkt mit Sekundärverpackung</t>
  </si>
  <si>
    <t>Produkt mit Nachfüllpackungen</t>
  </si>
  <si>
    <t>Weight of the product (in the primary packaging) in gram (D):</t>
  </si>
  <si>
    <t>F = V x R / Vnachf. (aufgerundet auf nächste ganze Zahl)</t>
  </si>
  <si>
    <t>PIR =</t>
  </si>
  <si>
    <t>Originalpackung</t>
  </si>
  <si>
    <t>Nachfüllpackung</t>
  </si>
  <si>
    <t>Weight of the product (in the primary packaging) in gram (Drefill):</t>
  </si>
  <si>
    <t>Gewicht des Produkts 
(in der Primärverpackung) in Gramm (D):</t>
  </si>
  <si>
    <t>Gewicht des Produkts 
(in der Primärverpackung) in Gramm (Dnachf.):</t>
  </si>
  <si>
    <t>Anzahl Originalpackungen in Sekundärverpackung</t>
  </si>
  <si>
    <t>Gewicht des Primär-verpackungsteils (Wi) in g</t>
  </si>
  <si>
    <t>Gewicht des Sekundär-verpackungsteils (Wi) in g</t>
  </si>
  <si>
    <t xml:space="preserve">„Rinse-off“-Kosmetikprodukte: Berechnung Kriterium 4 (b) </t>
  </si>
  <si>
    <t xml:space="preserve">rinse-off cosmetic products: Calculation criteria 4 (b) </t>
  </si>
  <si>
    <t>Product with refill offered</t>
  </si>
  <si>
    <t>F = V x R / Vrefill (rounded up to the next whole number)</t>
  </si>
  <si>
    <t>parent pack</t>
  </si>
  <si>
    <t>refill pack</t>
  </si>
  <si>
    <t>Volumen des Produkts 
(in der Primärverpackung) in ml (V):</t>
  </si>
  <si>
    <t>Volumen des Produkts 
(in der Primärverpackung) in ml (Vnachf.):</t>
  </si>
  <si>
    <t>Product with secondary packaging</t>
  </si>
  <si>
    <t>Amount of parent packs in secondary packaging</t>
  </si>
  <si>
    <t>weight of this primary 
packaging part (Wi) in g</t>
  </si>
  <si>
    <t>weight of this secondary  
packaging part (Wi) in g</t>
  </si>
  <si>
    <t>davon nicht erneuerbar/
wiederverwertet (Ni)* in g</t>
  </si>
  <si>
    <t>thereof not non-renewable/
non-recycling (Ni)* in g</t>
  </si>
  <si>
    <t>Volume of the product 
(in the primary packaging) in ml (Vrefill):</t>
  </si>
  <si>
    <t>Volume of the product
(in the primary packaging) in ml (V):</t>
  </si>
  <si>
    <t>part of the primary 
packaging (i) 
(please name the part)</t>
  </si>
  <si>
    <t>part of the secondary 
packaging (i)
(please name the part)</t>
  </si>
  <si>
    <t>proportional weight of 
the grouping packaging</t>
  </si>
  <si>
    <t>Proportionales Gewicht 
der Umverpackung</t>
  </si>
  <si>
    <t>(please select or fill-in)</t>
  </si>
  <si>
    <t>Shampoo, shower preparations and liquid soaps</t>
  </si>
  <si>
    <t>Solid soaps</t>
  </si>
  <si>
    <t>Hair conditioners</t>
  </si>
  <si>
    <t>Shaving foams, shaving gels, shaving creams</t>
  </si>
  <si>
    <t>Shaving solid soaps</t>
  </si>
  <si>
    <t xml:space="preserve">Surfactant not from palm oil/palm kernel oil </t>
  </si>
  <si>
    <t>propellants</t>
  </si>
  <si>
    <t>Rubbing/abrasive agents</t>
  </si>
  <si>
    <t>=aNBO (org. subst.)</t>
  </si>
  <si>
    <t>=anNBO (org. subst.)</t>
  </si>
  <si>
    <t>Falls H/EUH-Hinweis mit möglichen Beschränkungen erkannt wird, wechselt Schrift auf "rot"</t>
  </si>
  <si>
    <t>In case H/EUH-statement with possible restrictions are detected, font changed to red</t>
  </si>
  <si>
    <t>Organic substance not readily biodegradable / AC</t>
  </si>
  <si>
    <t>Organischer Inhaltsstoff ohne leichte aerobe Abbaubarkeit / AG</t>
  </si>
  <si>
    <t>Organic substance anaerobically non-biodegradable  / AC</t>
  </si>
  <si>
    <t>Tensid ohne leichte aerobe Abbaubarkeit</t>
  </si>
  <si>
    <t xml:space="preserve">Surfactant not readily biodegradable </t>
  </si>
  <si>
    <t xml:space="preserve">Surfactant anaerobically non-biodegradable </t>
  </si>
  <si>
    <t>2) rubbing/abrasive agents = N</t>
  </si>
  <si>
    <t>Formulation of the rinse-off cosmetic products (ingoing substances)</t>
  </si>
  <si>
    <t>Formulierung des „Rinse-off“-Kosmetikproduktes (Inhaltsstoffe)</t>
  </si>
  <si>
    <t>The number of time that the parent pack can be refilled (R). 
Provide values or use default values of R=5 for plastics and R=2 for cardborad.</t>
  </si>
  <si>
    <t>Wie oft kann die Originalpackung nachgefüllt werden? (R)
Nachweisen oder Standardwerte R = 2 für Pappe und  R = 5 für Kunststoff verwenden.</t>
  </si>
  <si>
    <t>regenerativer Kohlenstoffanteil (in %)</t>
  </si>
  <si>
    <t>Spezifikation</t>
  </si>
  <si>
    <t>(=Erklärung Tensidhersteller)</t>
  </si>
  <si>
    <t xml:space="preserve">Nachweis </t>
  </si>
  <si>
    <t xml:space="preserve">Book&amp;Claim </t>
  </si>
  <si>
    <t>Tensid-Lieferant (segregiert oder MB)</t>
  </si>
  <si>
    <t>Surfactant manufacturer (segregated or MB)</t>
  </si>
  <si>
    <t>Produktionszeitraum
von</t>
  </si>
  <si>
    <t>bis</t>
  </si>
  <si>
    <t>rinse-off cosmetic products: Calculation criteria 1 and 2</t>
  </si>
  <si>
    <t xml:space="preserve">„Rinse-off“-Kosmetikprodukte: Berechnung Kriterium 5 </t>
  </si>
  <si>
    <t>rinse-off cosmetic products: Calculation criteria 5</t>
  </si>
  <si>
    <t>(2014/893/EU</t>
  </si>
  <si>
    <t>Bezeichnung lt. IUPAC</t>
  </si>
  <si>
    <t>Name (IUPAC)</t>
  </si>
  <si>
    <t>(bitte auswählen)</t>
  </si>
  <si>
    <t>(please select)</t>
  </si>
  <si>
    <t>Nachweis</t>
  </si>
  <si>
    <t>Produktionsmenge 
(der beantragten Rezeptur) in  t</t>
  </si>
  <si>
    <t>Surfactant from palm oil/palm kernel oil</t>
  </si>
  <si>
    <t>Regenerative carbon content of the total carbon (in %)</t>
  </si>
  <si>
    <t>Specification</t>
  </si>
  <si>
    <t>(=Declaration manufacturer of the surfactant)</t>
  </si>
  <si>
    <t>Production volume 
(requested formulation) in  t</t>
  </si>
  <si>
    <t>production period
from</t>
  </si>
  <si>
    <t>to</t>
  </si>
  <si>
    <t>Verification</t>
  </si>
  <si>
    <t>Amount 
of palm-/palm kernel oil
(in  t) (Book&amp;Claim)</t>
  </si>
  <si>
    <t>or of surfactant
(in  t) (segregated/Mass-Balance)</t>
  </si>
  <si>
    <t>Menge 
an Palm-/Palmkernöl
(in  t) (Book&amp;Claim)</t>
  </si>
  <si>
    <t>oder an Tensid
(in  t) (segregiert/Mass-Balance)</t>
  </si>
  <si>
    <t>Sonstige</t>
  </si>
  <si>
    <t>Other</t>
  </si>
  <si>
    <r>
      <t xml:space="preserve">1. </t>
    </r>
    <r>
      <rPr>
        <b/>
        <sz val="10"/>
        <rFont val="Arial"/>
        <family val="2"/>
      </rPr>
      <t>Sheet "Formulation Pre-Products"</t>
    </r>
    <r>
      <rPr>
        <sz val="10"/>
        <rFont val="Arial"/>
        <family val="2"/>
      </rPr>
      <t xml:space="preserve"> - Firstly choose your language and fill the general information about the product that will be automatically repeated on every sheet. Do not forget to fill-in the date and version of the sheet, in order be able to keep track in case of eventual future changes. Secondly fill-in the information regarding the pre-products contained in the product formulation specifying their tradename and manufacturer. If you are attaching to the application declarations of the manufacturer of the raw materials or SDS of these pre-products select "Y" in the respective column. Fill-in also the hazard statements and/or risk phrases of these pre-products.</t>
    </r>
  </si>
  <si>
    <t>6. All other sheets are for internal use only.</t>
  </si>
  <si>
    <t>7. for a print-out shorten the sheets. Use the filter in columns B and remove the cross for "empty".</t>
  </si>
  <si>
    <t xml:space="preserve">6. alle weiteren Blätter dienen internen Zwecken. </t>
  </si>
  <si>
    <t xml:space="preserve">7. Zum Drucken die einzelnen Blätter kürzen. Hierzu jeweils in der Spalte B im Filter das Kreuzchen in (Leere) entfernen. </t>
  </si>
  <si>
    <r>
      <t xml:space="preserve">Für jede Formulierung ist </t>
    </r>
    <r>
      <rPr>
        <b/>
        <u/>
        <sz val="12"/>
        <rFont val="Arial"/>
        <family val="2"/>
      </rPr>
      <t>eine</t>
    </r>
    <r>
      <rPr>
        <b/>
        <sz val="12"/>
        <rFont val="Arial"/>
        <family val="2"/>
      </rPr>
      <t xml:space="preserve"> Excel-Datei zu verwenden.Sofern mehrere Packungsformen angeboten werden, das Blatt "Packaging-4" kopieren. </t>
    </r>
  </si>
  <si>
    <r>
      <t>1. Wählen Sie im Blatt "Formulation Pre-Products" zunächst Ihre Sprache sowie allgemeine Angaben zum Produkt. Die Linzenznummer wird vom Competent Body vergeben und eingetragen und ist vom Antragsteller später nur bei Rezept- oder Verpackungsänderungen anzugeben. Tragen Sie anschließend die Zusammensetzung aus den</t>
    </r>
    <r>
      <rPr>
        <b/>
        <sz val="10"/>
        <rFont val="Arial"/>
        <family val="2"/>
      </rPr>
      <t xml:space="preserve"> Vorprodukten </t>
    </r>
    <r>
      <rPr>
        <sz val="10"/>
        <rFont val="Arial"/>
        <family val="2"/>
      </rPr>
      <t>ein (mit Handelsnamen/Herstellern). Um Rezepturänderungen nachvollziehbar zu machen, bitte Datum und Versionsinfo eintragen. Sofern eine Erklärung des Lieferanten oder ein Sicherheitsdatenblatt dem Antrag beigefügt wird, bitte ein "Y" wählen. Zu jedem Produkt die Gefahrensätze/Gefahrenhinweise (H-und R-Sätze) aufführen.</t>
    </r>
  </si>
  <si>
    <r>
      <t xml:space="preserve">3. Diese Substanzen werden automatisch in das Blatt "Ingoing substances_DID" übernommen. Dieses Blatt dient der Ermittlung/Zuordung der DID-Nummern bzw. der AW/TW-Werte und des Abbauverhaltens. Am Ende befindet sich das Blatt "DID-List", auf den sich die Eingaben der DID-Nummer beziehen. Sofern eine Substanz nicht in der Liste enthalten ist, "not included" auswählen (in der Auswahlliste ganz vorne). In diesem Fall entsprechend Teil B der DIDListe die AW und TW-Werte bestimmen und das aerobe und anaerobe Abbauverhalten eingeben. </t>
    </r>
    <r>
      <rPr>
        <b/>
        <sz val="10"/>
        <rFont val="Arial"/>
        <family val="2"/>
      </rPr>
      <t xml:space="preserve">Die entsprechnden Berechnungen und Nachweise sind separat einzureichen. Sofern die Substanz ein organischer Stoff ist ein "Y" eintragen, für Reibekörper immer eine "N". </t>
    </r>
  </si>
  <si>
    <t>3) Anzugeben sind alle Inhaltsstoffe. Bei Duftstoffen kann die Eingabe der einzelnen Inhaltsstoffe entfallen, sofern alle Inhaltsstoffe im SDS aufgeführt werden.</t>
  </si>
  <si>
    <t xml:space="preserve">3) Fill-in all ingoing substances. The ingoing substances of fragrances do not need to be listed indivually if they are listed in the SDS. </t>
  </si>
  <si>
    <r>
      <t>2. Im Blatt "Ingoing substances" alle</t>
    </r>
    <r>
      <rPr>
        <b/>
        <sz val="10"/>
        <rFont val="Arial"/>
        <family val="2"/>
      </rPr>
      <t xml:space="preserve"> Substanzen</t>
    </r>
    <r>
      <rPr>
        <sz val="10"/>
        <rFont val="Arial"/>
        <family val="2"/>
      </rPr>
      <t xml:space="preserve"> eintragen die im beantragten Produkt vorliegen. Sofern im SDS der Duftstoffmischungen alle Einzelbestandteile aufgeführt sind, bitte keine Einzelstoffe eingeben. Bitte angeben, aus welchem Vorprodukt die Substanz stammt (Nr. aus dem Blatt  "Formulation Pre-Products").  Zu jeder Substanz die Gefahrensätze/Gefahrenhinweise (H-undR-Sätze) aufführen. Für Biozide und Farbstoffe den BCF </t>
    </r>
    <r>
      <rPr>
        <u/>
        <sz val="10"/>
        <rFont val="Arial"/>
        <family val="2"/>
      </rPr>
      <t>oder</t>
    </r>
    <r>
      <rPr>
        <sz val="10"/>
        <rFont val="Arial"/>
        <family val="2"/>
      </rPr>
      <t xml:space="preserve"> log Kow angeben bzw. ob für Lebensmittel zugelassen. Weiterhin ist der physikalische Zustand und ggf. die Form der Substanz zu ergänzen.</t>
    </r>
  </si>
  <si>
    <t>2. Fill-in (or choose) the red coloured fields. Blue coloured fields can be filled-in if necesssary.</t>
  </si>
  <si>
    <r>
      <t xml:space="preserve">Use </t>
    </r>
    <r>
      <rPr>
        <b/>
        <u/>
        <sz val="12"/>
        <rFont val="Arial"/>
        <family val="2"/>
      </rPr>
      <t>one</t>
    </r>
    <r>
      <rPr>
        <b/>
        <sz val="12"/>
        <rFont val="Arial"/>
        <family val="2"/>
      </rPr>
      <t xml:space="preserve"> Excel file per </t>
    </r>
    <r>
      <rPr>
        <b/>
        <u/>
        <sz val="12"/>
        <rFont val="Arial"/>
        <family val="2"/>
      </rPr>
      <t>each</t>
    </r>
    <r>
      <rPr>
        <b/>
        <sz val="12"/>
        <rFont val="Arial"/>
        <family val="2"/>
      </rPr>
      <t xml:space="preserve"> formulation. If the formulation is offered in several different packagings, copy the sheet  "Packaging-4" and fill it for each packaging in the same file.</t>
    </r>
  </si>
  <si>
    <r>
      <t xml:space="preserve">2. </t>
    </r>
    <r>
      <rPr>
        <b/>
        <sz val="10"/>
        <rFont val="Arial"/>
        <family val="2"/>
      </rPr>
      <t>Sheet "Ingoing substances"</t>
    </r>
    <r>
      <rPr>
        <sz val="10"/>
        <rFont val="Arial"/>
        <family val="2"/>
      </rPr>
      <t xml:space="preserve">- Fill-in the sheet with the information on all ingoing substances, meaning all substances in the product (intentionally added, by-products and impurities) regardless of their concentration. The individual substances of fragrances do not need to be listed if they are listed in the SDS.   </t>
    </r>
    <r>
      <rPr>
        <b/>
        <sz val="10"/>
        <rFont val="Arial"/>
        <family val="2"/>
      </rPr>
      <t xml:space="preserve">Please enter the number of the pre-product </t>
    </r>
    <r>
      <rPr>
        <sz val="10"/>
        <rFont val="Arial"/>
        <family val="2"/>
      </rPr>
      <t xml:space="preserve">(No in the sheet "Formulation Pre-Products") in which the substance is included.  Fill-in the hazard statements and/or risk phrases of the substances. Specify which is the form and the physical state(s) of the substance in the product. For biocides and colouring agents fill-in the BCF </t>
    </r>
    <r>
      <rPr>
        <u/>
        <sz val="10"/>
        <rFont val="Arial"/>
        <family val="2"/>
      </rPr>
      <t>or</t>
    </r>
    <r>
      <rPr>
        <sz val="10"/>
        <rFont val="Arial"/>
        <family val="2"/>
      </rPr>
      <t xml:space="preserve"> log Kow value or if they are approved for foodstuff. Add information about the form and physical state(s) it is present in the product.</t>
    </r>
  </si>
  <si>
    <r>
      <t xml:space="preserve">3. </t>
    </r>
    <r>
      <rPr>
        <b/>
        <sz val="10"/>
        <rFont val="Arial"/>
        <family val="2"/>
      </rPr>
      <t>Sheet "Ingoing substances_DID"</t>
    </r>
    <r>
      <rPr>
        <sz val="10"/>
        <rFont val="Arial"/>
        <family val="2"/>
      </rPr>
      <t xml:space="preserve"> - The substances listed in the sheet "Ingoing substances" will be automatically shown in this sheet. For each substance or fragrance mixture indicate its DID-no. (The DID-List Part A is included in this file). If a substance is not included in the DID-List choose "not included" and calculate its Degradation Factor (DF) and Chronic Toxicity Factor (TF) using the guidelines in Part B of the DID-list. Separately attach to the application these calculations and the associated documentation. In the respective comumns, select </t>
    </r>
    <r>
      <rPr>
        <b/>
        <sz val="10"/>
        <rFont val="Arial"/>
        <family val="2"/>
      </rPr>
      <t>"Y" if the substance is an organic substance. Rubbing/abrasive agents are always "N".</t>
    </r>
  </si>
  <si>
    <r>
      <t xml:space="preserve">4. </t>
    </r>
    <r>
      <rPr>
        <b/>
        <sz val="10"/>
        <rFont val="Arial"/>
        <family val="2"/>
      </rPr>
      <t>Sheet "Results-1&amp;2"</t>
    </r>
    <r>
      <rPr>
        <sz val="10"/>
        <rFont val="Arial"/>
        <family val="2"/>
      </rPr>
      <t xml:space="preserve"> - calculates and evaluates the CDV and the biodegradability of surfactants and organic substances. </t>
    </r>
  </si>
  <si>
    <r>
      <t xml:space="preserve">4. Das Blatt </t>
    </r>
    <r>
      <rPr>
        <b/>
        <sz val="10"/>
        <rFont val="Arial"/>
        <family val="2"/>
      </rPr>
      <t xml:space="preserve">"Results-1&amp;2" </t>
    </r>
    <r>
      <rPr>
        <sz val="10"/>
        <rFont val="Arial"/>
        <family val="2"/>
      </rPr>
      <t>bewertet die KVV sowie die biologische Abbaubarkeit der Tenside und der organischen Inhaltsstoffe.</t>
    </r>
  </si>
  <si>
    <r>
      <t>5. Das Blatt</t>
    </r>
    <r>
      <rPr>
        <b/>
        <sz val="10"/>
        <rFont val="Arial"/>
        <family val="2"/>
      </rPr>
      <t xml:space="preserve"> "Results-5"</t>
    </r>
    <r>
      <rPr>
        <sz val="10"/>
        <rFont val="Arial"/>
        <family val="2"/>
      </rPr>
      <t xml:space="preserve"> bewertet die geforderte Nachhaltigkeit der Tenside. Falls im Blatt "Ingoing substances" Tenside mit aus Palm-/Palmkernöl ausgewählt wurden, muss hier der geforderte Nachweis ausgewählt werden. Zusamen mit der produzierten Menge im angegebenen Zeitraum berechnet sich die nachzuweisende Zertifikatsmenge bzw. die  nachzuweisende Liefermenge Tensid.</t>
    </r>
  </si>
  <si>
    <r>
      <t xml:space="preserve">5. </t>
    </r>
    <r>
      <rPr>
        <b/>
        <sz val="10"/>
        <rFont val="Arial"/>
        <family val="2"/>
      </rPr>
      <t xml:space="preserve">Sheet "Result-5" </t>
    </r>
    <r>
      <rPr>
        <sz val="10"/>
        <rFont val="Arial"/>
        <family val="2"/>
      </rPr>
      <t>evalutates the sustainability of the surfactants. If in the sheet "Ingoing substances" surfactants from palm/palmkernel oil are used (function) choose the verification. Together with the production volume in the mentioned period the amount of certificates (book&amp;claim) or of surfactant (proofs of purchase) is calculated.</t>
    </r>
  </si>
  <si>
    <t>Konz</t>
  </si>
  <si>
    <t>VP</t>
  </si>
  <si>
    <t>active content</t>
  </si>
  <si>
    <t xml:space="preserve">Aktivgehalt </t>
  </si>
  <si>
    <t>im Vorprodukt (in %)</t>
  </si>
  <si>
    <t>in the pre-product (in %)</t>
  </si>
  <si>
    <t>Primärverpackung und Produkt (g) (=m1)</t>
  </si>
  <si>
    <t>Primärverpackung und Restprodukt bei normaler Verwendung (g) (=m2)</t>
  </si>
  <si>
    <t>Primärverpackung, leer und gesäubert (g) (=m3)</t>
  </si>
  <si>
    <t>R = ((m2 – m3)/(m1 – m3)) × 100 ( %)</t>
  </si>
  <si>
    <t>Primary packaging and product (g) (=m1)</t>
  </si>
  <si>
    <t>Primary packaging and product residue in normal conditions of use (g) (=m2)</t>
  </si>
  <si>
    <t>Primary packaging emptied and cleaned (g) (=m3)</t>
  </si>
  <si>
    <t>Etikett</t>
  </si>
  <si>
    <t>Manschette</t>
  </si>
  <si>
    <t>Verschluss</t>
  </si>
  <si>
    <t>Klebstoff</t>
  </si>
  <si>
    <t>PETG -Polyethylenterephthalat, glykol-modifiziert</t>
  </si>
  <si>
    <t>Glas</t>
  </si>
  <si>
    <t>Metal</t>
  </si>
  <si>
    <t>Polyamid</t>
  </si>
  <si>
    <t>funktionelle Polyolefine</t>
  </si>
  <si>
    <t>Metall- und Lichtschutzbeschichtung</t>
  </si>
  <si>
    <t>nicht vorhanden</t>
  </si>
  <si>
    <t>Flasche</t>
  </si>
  <si>
    <t>Silikon, D ≤ 1 g/cm3</t>
  </si>
  <si>
    <t>Silikon, D &gt; 1 g/cm3</t>
  </si>
  <si>
    <t>Beschichtung</t>
  </si>
  <si>
    <t>PETG, D &gt;1 g/cm3</t>
  </si>
  <si>
    <r>
      <t xml:space="preserve">PETG, D </t>
    </r>
    <r>
      <rPr>
        <sz val="10"/>
        <rFont val="Calibri"/>
        <family val="2"/>
      </rPr>
      <t xml:space="preserve">≤ </t>
    </r>
    <r>
      <rPr>
        <sz val="10"/>
        <rFont val="Arial"/>
        <family val="2"/>
      </rPr>
      <t>1 g/cm3</t>
    </r>
  </si>
  <si>
    <t>PETG, D &gt;1 g/cm4</t>
  </si>
  <si>
    <r>
      <t xml:space="preserve">PETG, D </t>
    </r>
    <r>
      <rPr>
        <sz val="10"/>
        <rFont val="Calibri"/>
        <family val="2"/>
      </rPr>
      <t xml:space="preserve">≤ </t>
    </r>
    <r>
      <rPr>
        <sz val="10"/>
        <rFont val="Arial"/>
        <family val="2"/>
      </rPr>
      <t>1 g/cm4</t>
    </r>
    <r>
      <rPr>
        <sz val="11"/>
        <color theme="1"/>
        <rFont val="Calibri"/>
        <family val="2"/>
        <scheme val="minor"/>
      </rPr>
      <t/>
    </r>
  </si>
  <si>
    <t>Material Behälter/Flasche</t>
  </si>
  <si>
    <t>Material Etikett</t>
  </si>
  <si>
    <t>Material Manschette</t>
  </si>
  <si>
    <t>Material Verschluss</t>
  </si>
  <si>
    <t>Verpackungsbestandteil
(Ausgenommen: Pumpen und Sprühdosen)</t>
  </si>
  <si>
    <t>Part of the packaging
(excempted: Pumps and aerosol containers)</t>
  </si>
  <si>
    <t>Material Container/Bottle</t>
  </si>
  <si>
    <t>Material Label</t>
  </si>
  <si>
    <t>Material Sleeve</t>
  </si>
  <si>
    <t>Material Closure</t>
  </si>
  <si>
    <t>Material Barrierebeschichtung</t>
  </si>
  <si>
    <t>Material Barriere Coating</t>
  </si>
  <si>
    <t>Adhesive</t>
  </si>
  <si>
    <t>PETG Polyethylene terephthalate glycol-modified</t>
  </si>
  <si>
    <t>EVA - Ethylenvinylacetat</t>
  </si>
  <si>
    <t>EVOH - Ethylenvinylalkohol</t>
  </si>
  <si>
    <t>HDPE - High-density polyethylen</t>
  </si>
  <si>
    <t>PET - Polyethylenterephthalat</t>
  </si>
  <si>
    <t>PP - Polypropylen</t>
  </si>
  <si>
    <t>PS - Polystyrol</t>
  </si>
  <si>
    <t>PVC - Polyvinylchlorid</t>
  </si>
  <si>
    <t>EVA - Ethylene Vinyl Acetate</t>
  </si>
  <si>
    <t>EVOH - Ethylene vinyl alcohol</t>
  </si>
  <si>
    <t>HDPE - High-density polyethylene</t>
  </si>
  <si>
    <t>PET - Polyethylenterephthalate</t>
  </si>
  <si>
    <t>PP - Polypropylene</t>
  </si>
  <si>
    <t>PS - Polystyrene</t>
  </si>
  <si>
    <t>PVC - Polyvinylchloride</t>
  </si>
  <si>
    <t>Glass</t>
  </si>
  <si>
    <t>Silicone, D &gt; 1 g/cm4</t>
  </si>
  <si>
    <t>Silicone, D ≤ 1 g/cm4</t>
  </si>
  <si>
    <t>Polyamide</t>
  </si>
  <si>
    <t>functional polyolefins</t>
  </si>
  <si>
    <t>metallised and light blocking barriers</t>
  </si>
  <si>
    <t>nonexistent</t>
  </si>
  <si>
    <t>„Rinse-off“-Kosmetikprodukte: Berechnung Kriterium 4 (c) und 4 (d)</t>
  </si>
  <si>
    <t>rinse-off cosmetic products: Calculation criteria 4 (c) and 4 (d)</t>
  </si>
</sst>
</file>

<file path=xl/styles.xml><?xml version="1.0" encoding="utf-8"?>
<styleSheet xmlns="http://schemas.openxmlformats.org/spreadsheetml/2006/main">
  <numFmts count="7">
    <numFmt numFmtId="164" formatCode="_-* #,##0.00\ _€_-;\-* #,##0.00\ _€_-;_-* &quot;-&quot;??\ _€_-;_-@_-"/>
    <numFmt numFmtId="165" formatCode="0.000"/>
    <numFmt numFmtId="166" formatCode="0.0"/>
    <numFmt numFmtId="167" formatCode="0.00000"/>
    <numFmt numFmtId="168" formatCode="0.0#####"/>
    <numFmt numFmtId="169" formatCode="0.0######"/>
    <numFmt numFmtId="170" formatCode="0.0########"/>
  </numFmts>
  <fonts count="40">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sz val="11"/>
      <name val="Arial"/>
      <family val="2"/>
    </font>
    <font>
      <b/>
      <i/>
      <u/>
      <sz val="11"/>
      <name val="Arial"/>
      <family val="2"/>
    </font>
    <font>
      <sz val="10"/>
      <name val="Arial"/>
      <family val="2"/>
    </font>
    <font>
      <b/>
      <u/>
      <sz val="12"/>
      <name val="Arial"/>
      <family val="2"/>
    </font>
    <font>
      <b/>
      <sz val="8"/>
      <name val="Arial"/>
      <family val="2"/>
    </font>
    <font>
      <b/>
      <sz val="11"/>
      <name val="Arial"/>
      <family val="2"/>
    </font>
    <font>
      <sz val="8"/>
      <name val="Arial"/>
      <family val="2"/>
    </font>
    <font>
      <sz val="12"/>
      <name val="Arial"/>
      <family val="2"/>
    </font>
    <font>
      <sz val="9"/>
      <name val="Geneva"/>
    </font>
    <font>
      <b/>
      <sz val="10"/>
      <color indexed="10"/>
      <name val="Arial"/>
      <family val="2"/>
    </font>
    <font>
      <b/>
      <sz val="12"/>
      <name val="Arial"/>
      <family val="2"/>
    </font>
    <font>
      <b/>
      <sz val="18"/>
      <name val="Geneva"/>
    </font>
    <font>
      <sz val="12"/>
      <name val="Geneva"/>
    </font>
    <font>
      <b/>
      <sz val="12"/>
      <name val="Geneva"/>
    </font>
    <font>
      <b/>
      <sz val="9"/>
      <name val="Geneva"/>
    </font>
    <font>
      <i/>
      <sz val="10"/>
      <name val="Arial"/>
      <family val="2"/>
    </font>
    <font>
      <i/>
      <vertAlign val="superscript"/>
      <sz val="10"/>
      <name val="Arial"/>
      <family val="2"/>
    </font>
    <font>
      <sz val="9"/>
      <name val="Arial"/>
      <family val="2"/>
    </font>
    <font>
      <b/>
      <sz val="10"/>
      <color rgb="FFFF0000"/>
      <name val="Arial"/>
      <family val="2"/>
    </font>
    <font>
      <u/>
      <sz val="9"/>
      <color indexed="12"/>
      <name val="Geneva"/>
    </font>
    <font>
      <sz val="8.1"/>
      <name val="Geneva"/>
    </font>
    <font>
      <sz val="9"/>
      <name val="Calibri"/>
      <family val="2"/>
    </font>
    <font>
      <sz val="9"/>
      <name val="Gene"/>
    </font>
    <font>
      <sz val="10"/>
      <color rgb="FFFF0000"/>
      <name val="Arial"/>
      <family val="2"/>
    </font>
    <font>
      <b/>
      <u/>
      <sz val="12"/>
      <color rgb="FFFF0000"/>
      <name val="Arial"/>
      <family val="2"/>
    </font>
    <font>
      <sz val="8"/>
      <color rgb="FFFF0000"/>
      <name val="Arial"/>
      <family val="2"/>
    </font>
    <font>
      <b/>
      <u/>
      <sz val="11"/>
      <name val="Arial"/>
      <family val="2"/>
    </font>
    <font>
      <b/>
      <sz val="9"/>
      <name val="Arial"/>
      <family val="2"/>
    </font>
    <font>
      <i/>
      <u/>
      <sz val="10"/>
      <name val="Arial"/>
      <family val="2"/>
    </font>
    <font>
      <b/>
      <i/>
      <u/>
      <sz val="10"/>
      <name val="Arial"/>
      <family val="2"/>
    </font>
    <font>
      <sz val="11"/>
      <color rgb="FFFF0000"/>
      <name val="Arial"/>
      <family val="2"/>
    </font>
    <font>
      <b/>
      <sz val="14"/>
      <name val="Arial"/>
      <family val="2"/>
    </font>
    <font>
      <u/>
      <sz val="10"/>
      <name val="Arial"/>
      <family val="2"/>
    </font>
    <font>
      <sz val="10"/>
      <name val="Calibri"/>
      <family val="2"/>
    </font>
  </fonts>
  <fills count="13">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rgb="FFFFFF00"/>
        <bgColor indexed="64"/>
      </patternFill>
    </fill>
    <fill>
      <patternFill patternType="solid">
        <fgColor theme="0"/>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theme="0" tint="-0.24994659260841701"/>
        <bgColor indexed="64"/>
      </patternFill>
    </fill>
    <fill>
      <patternFill patternType="solid">
        <fgColor theme="0" tint="-0.249977111117893"/>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bottom/>
      <diagonal/>
    </border>
    <border>
      <left/>
      <right/>
      <top style="thin">
        <color indexed="64"/>
      </top>
      <bottom style="double">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double">
        <color indexed="64"/>
      </bottom>
      <diagonal/>
    </border>
  </borders>
  <cellStyleXfs count="6">
    <xf numFmtId="0" fontId="0" fillId="0" borderId="0"/>
    <xf numFmtId="0" fontId="14" fillId="0" borderId="0"/>
    <xf numFmtId="0" fontId="25" fillId="0" borderId="0" applyNumberFormat="0" applyFill="0" applyBorder="0" applyAlignment="0" applyProtection="0">
      <alignment vertical="top"/>
      <protection locked="0"/>
    </xf>
    <xf numFmtId="0" fontId="2" fillId="0" borderId="0"/>
    <xf numFmtId="0" fontId="3" fillId="0" borderId="0"/>
    <xf numFmtId="164" fontId="3" fillId="0" borderId="0" applyFont="0" applyFill="0" applyBorder="0" applyAlignment="0" applyProtection="0"/>
  </cellStyleXfs>
  <cellXfs count="449">
    <xf numFmtId="0" fontId="0" fillId="0" borderId="0" xfId="0"/>
    <xf numFmtId="0" fontId="0" fillId="0" borderId="0" xfId="0" applyAlignment="1">
      <alignment horizontal="right"/>
    </xf>
    <xf numFmtId="0" fontId="0" fillId="0" borderId="0" xfId="0" applyAlignment="1">
      <alignment horizontal="center"/>
    </xf>
    <xf numFmtId="0" fontId="0" fillId="3" borderId="0" xfId="0" applyFill="1"/>
    <xf numFmtId="0" fontId="0" fillId="3" borderId="0" xfId="0" applyFill="1" applyAlignment="1">
      <alignment horizontal="center"/>
    </xf>
    <xf numFmtId="0" fontId="0" fillId="3" borderId="0" xfId="0" applyFill="1" applyAlignment="1">
      <alignment horizontal="right"/>
    </xf>
    <xf numFmtId="0" fontId="12" fillId="2" borderId="1" xfId="0" applyFont="1" applyFill="1" applyBorder="1" applyAlignment="1" applyProtection="1">
      <alignment horizontal="center" vertical="center"/>
      <protection locked="0"/>
    </xf>
    <xf numFmtId="0" fontId="0" fillId="0" borderId="0" xfId="0" applyProtection="1"/>
    <xf numFmtId="0" fontId="0" fillId="3" borderId="0" xfId="0" applyFill="1" applyProtection="1"/>
    <xf numFmtId="0" fontId="0" fillId="0" borderId="0" xfId="0" applyAlignment="1">
      <alignment horizontal="left" vertical="top" wrapText="1"/>
    </xf>
    <xf numFmtId="0" fontId="0" fillId="0" borderId="0" xfId="0" applyProtection="1">
      <protection hidden="1"/>
    </xf>
    <xf numFmtId="0" fontId="5" fillId="0" borderId="2" xfId="0" applyFont="1" applyBorder="1" applyProtection="1">
      <protection hidden="1"/>
    </xf>
    <xf numFmtId="0" fontId="8" fillId="3" borderId="3" xfId="0" applyFont="1" applyFill="1" applyBorder="1" applyProtection="1">
      <protection hidden="1"/>
    </xf>
    <xf numFmtId="0" fontId="14" fillId="0" borderId="3" xfId="1" applyFont="1" applyFill="1" applyBorder="1" applyAlignment="1" applyProtection="1">
      <alignment horizontal="left"/>
      <protection hidden="1"/>
    </xf>
    <xf numFmtId="0" fontId="8" fillId="3" borderId="4" xfId="0" applyFont="1" applyFill="1" applyBorder="1" applyProtection="1">
      <protection hidden="1"/>
    </xf>
    <xf numFmtId="0" fontId="14" fillId="0" borderId="4" xfId="1" applyFont="1" applyBorder="1" applyAlignment="1" applyProtection="1">
      <alignment horizontal="left"/>
      <protection hidden="1"/>
    </xf>
    <xf numFmtId="0" fontId="5" fillId="3" borderId="2" xfId="0" applyFont="1" applyFill="1" applyBorder="1" applyProtection="1">
      <protection hidden="1"/>
    </xf>
    <xf numFmtId="0" fontId="9" fillId="3" borderId="0" xfId="0" applyFont="1" applyFill="1" applyBorder="1" applyAlignment="1" applyProtection="1">
      <alignment horizontal="right"/>
      <protection hidden="1"/>
    </xf>
    <xf numFmtId="0" fontId="9" fillId="0" borderId="0" xfId="0" applyFont="1" applyBorder="1" applyProtection="1">
      <protection hidden="1"/>
    </xf>
    <xf numFmtId="0" fontId="9" fillId="3" borderId="0" xfId="0" applyFont="1" applyFill="1" applyBorder="1" applyProtection="1">
      <protection hidden="1"/>
    </xf>
    <xf numFmtId="0" fontId="5" fillId="3" borderId="0" xfId="0" applyFont="1" applyFill="1" applyBorder="1" applyAlignment="1" applyProtection="1">
      <alignment horizontal="left"/>
      <protection hidden="1"/>
    </xf>
    <xf numFmtId="0" fontId="5" fillId="3" borderId="0" xfId="0" applyFont="1" applyFill="1" applyBorder="1" applyProtection="1">
      <protection hidden="1"/>
    </xf>
    <xf numFmtId="0" fontId="8" fillId="3" borderId="0" xfId="0" applyFont="1" applyFill="1" applyBorder="1" applyProtection="1">
      <protection hidden="1"/>
    </xf>
    <xf numFmtId="0" fontId="5" fillId="3" borderId="0" xfId="0" applyFont="1" applyFill="1" applyBorder="1" applyAlignment="1" applyProtection="1">
      <alignment horizontal="right"/>
      <protection hidden="1"/>
    </xf>
    <xf numFmtId="0" fontId="0" fillId="3" borderId="0" xfId="0" applyFill="1" applyBorder="1" applyAlignment="1" applyProtection="1">
      <alignment horizontal="right"/>
      <protection hidden="1"/>
    </xf>
    <xf numFmtId="0" fontId="15" fillId="3" borderId="0" xfId="0" applyFont="1" applyFill="1" applyBorder="1" applyProtection="1">
      <protection hidden="1"/>
    </xf>
    <xf numFmtId="0" fontId="8" fillId="5" borderId="18" xfId="0" applyFont="1" applyFill="1" applyBorder="1" applyAlignment="1" applyProtection="1">
      <alignment horizontal="center"/>
      <protection hidden="1"/>
    </xf>
    <xf numFmtId="0" fontId="12" fillId="5" borderId="18" xfId="0" applyFont="1" applyFill="1" applyBorder="1" applyAlignment="1" applyProtection="1">
      <alignment horizontal="center" wrapText="1"/>
      <protection hidden="1"/>
    </xf>
    <xf numFmtId="0" fontId="8" fillId="5" borderId="10" xfId="0" applyFont="1" applyFill="1" applyBorder="1" applyAlignment="1" applyProtection="1">
      <alignment horizontal="center"/>
      <protection hidden="1"/>
    </xf>
    <xf numFmtId="0" fontId="12" fillId="5" borderId="10" xfId="0" applyFont="1" applyFill="1" applyBorder="1" applyAlignment="1" applyProtection="1">
      <alignment horizontal="center" wrapText="1"/>
      <protection hidden="1"/>
    </xf>
    <xf numFmtId="0" fontId="8" fillId="0" borderId="1" xfId="0" applyFont="1" applyBorder="1" applyAlignment="1" applyProtection="1">
      <alignment horizontal="center"/>
      <protection hidden="1"/>
    </xf>
    <xf numFmtId="0" fontId="10" fillId="3" borderId="1" xfId="0" applyFont="1" applyFill="1" applyBorder="1" applyAlignment="1" applyProtection="1">
      <alignment vertical="center"/>
      <protection hidden="1"/>
    </xf>
    <xf numFmtId="0" fontId="8" fillId="3" borderId="1" xfId="0" quotePrefix="1" applyFont="1" applyFill="1" applyBorder="1" applyAlignment="1" applyProtection="1">
      <alignment horizontal="center" vertical="center"/>
      <protection hidden="1"/>
    </xf>
    <xf numFmtId="0" fontId="8" fillId="3" borderId="1" xfId="0" applyFont="1" applyFill="1" applyBorder="1" applyAlignment="1" applyProtection="1">
      <alignment horizontal="center" vertical="center"/>
      <protection hidden="1"/>
    </xf>
    <xf numFmtId="0" fontId="16" fillId="3" borderId="0" xfId="0" applyFont="1" applyFill="1" applyBorder="1" applyAlignment="1" applyProtection="1">
      <alignment horizontal="right"/>
      <protection hidden="1"/>
    </xf>
    <xf numFmtId="0" fontId="16" fillId="6" borderId="39" xfId="0" applyFont="1" applyFill="1" applyBorder="1" applyAlignment="1" applyProtection="1">
      <alignment horizontal="right"/>
      <protection hidden="1"/>
    </xf>
    <xf numFmtId="0" fontId="0" fillId="0" borderId="0" xfId="0" applyAlignment="1" applyProtection="1">
      <alignment horizontal="center"/>
      <protection hidden="1"/>
    </xf>
    <xf numFmtId="0" fontId="5" fillId="3" borderId="36" xfId="0" applyFont="1" applyFill="1" applyBorder="1" applyAlignment="1" applyProtection="1">
      <alignment horizontal="right"/>
      <protection hidden="1"/>
    </xf>
    <xf numFmtId="0" fontId="5" fillId="3" borderId="0" xfId="0" applyFont="1" applyFill="1" applyBorder="1" applyAlignment="1" applyProtection="1">
      <alignment horizontal="center"/>
      <protection hidden="1"/>
    </xf>
    <xf numFmtId="0" fontId="12" fillId="5" borderId="18" xfId="0" applyFont="1" applyFill="1" applyBorder="1" applyAlignment="1" applyProtection="1">
      <alignment horizontal="center"/>
      <protection hidden="1"/>
    </xf>
    <xf numFmtId="0" fontId="12" fillId="5" borderId="10" xfId="0" applyFont="1" applyFill="1" applyBorder="1" applyAlignment="1" applyProtection="1">
      <alignment horizontal="center"/>
      <protection hidden="1"/>
    </xf>
    <xf numFmtId="0" fontId="8" fillId="0" borderId="1" xfId="0" applyFont="1" applyBorder="1" applyAlignment="1" applyProtection="1">
      <alignment horizontal="right"/>
      <protection hidden="1"/>
    </xf>
    <xf numFmtId="0" fontId="12" fillId="3" borderId="1" xfId="0" applyFont="1" applyFill="1" applyBorder="1" applyAlignment="1" applyProtection="1">
      <alignment horizontal="center" vertical="center"/>
      <protection hidden="1"/>
    </xf>
    <xf numFmtId="2" fontId="12" fillId="0" borderId="1" xfId="0" applyNumberFormat="1" applyFont="1" applyBorder="1" applyAlignment="1" applyProtection="1">
      <alignment vertical="center"/>
      <protection hidden="1"/>
    </xf>
    <xf numFmtId="166" fontId="12" fillId="0" borderId="1" xfId="0" applyNumberFormat="1" applyFont="1" applyBorder="1" applyAlignment="1" applyProtection="1">
      <alignment horizontal="center" vertical="center"/>
      <protection hidden="1"/>
    </xf>
    <xf numFmtId="0" fontId="6" fillId="3" borderId="0" xfId="0" applyFont="1" applyFill="1" applyBorder="1" applyAlignment="1" applyProtection="1">
      <alignment horizontal="right"/>
      <protection hidden="1"/>
    </xf>
    <xf numFmtId="0" fontId="11" fillId="3" borderId="0" xfId="0" applyFont="1" applyFill="1" applyBorder="1" applyProtection="1">
      <protection hidden="1"/>
    </xf>
    <xf numFmtId="0" fontId="6" fillId="3" borderId="0" xfId="0" applyFont="1" applyFill="1" applyBorder="1" applyProtection="1">
      <protection hidden="1"/>
    </xf>
    <xf numFmtId="166" fontId="7" fillId="6" borderId="0" xfId="0" applyNumberFormat="1" applyFont="1" applyFill="1" applyBorder="1" applyProtection="1">
      <protection hidden="1"/>
    </xf>
    <xf numFmtId="2" fontId="7" fillId="3" borderId="0" xfId="0" applyNumberFormat="1" applyFont="1" applyFill="1" applyBorder="1" applyProtection="1">
      <protection hidden="1"/>
    </xf>
    <xf numFmtId="0" fontId="6" fillId="3" borderId="0" xfId="0" applyFont="1" applyFill="1" applyBorder="1" applyAlignment="1" applyProtection="1">
      <alignment horizontal="center"/>
      <protection hidden="1"/>
    </xf>
    <xf numFmtId="0" fontId="0" fillId="3" borderId="0" xfId="0" applyFill="1" applyBorder="1" applyProtection="1">
      <protection hidden="1"/>
    </xf>
    <xf numFmtId="0" fontId="10" fillId="3" borderId="0" xfId="0" applyFont="1" applyFill="1" applyBorder="1" applyProtection="1">
      <protection hidden="1"/>
    </xf>
    <xf numFmtId="0" fontId="0" fillId="3" borderId="0" xfId="0" quotePrefix="1" applyFill="1" applyBorder="1" applyAlignment="1" applyProtection="1">
      <alignment horizontal="center"/>
      <protection hidden="1"/>
    </xf>
    <xf numFmtId="0" fontId="0" fillId="3" borderId="0" xfId="0" applyFill="1" applyBorder="1" applyAlignment="1" applyProtection="1">
      <alignment horizontal="center"/>
      <protection hidden="1"/>
    </xf>
    <xf numFmtId="0" fontId="21" fillId="3" borderId="0" xfId="0" applyFont="1" applyFill="1" applyBorder="1" applyProtection="1">
      <protection hidden="1"/>
    </xf>
    <xf numFmtId="0" fontId="21" fillId="3" borderId="0" xfId="0" applyFont="1" applyFill="1" applyBorder="1" applyAlignment="1" applyProtection="1">
      <alignment horizontal="right"/>
      <protection hidden="1"/>
    </xf>
    <xf numFmtId="0" fontId="21" fillId="3" borderId="0" xfId="0" applyFont="1" applyFill="1" applyBorder="1" applyAlignment="1" applyProtection="1">
      <alignment horizontal="center"/>
      <protection hidden="1"/>
    </xf>
    <xf numFmtId="0" fontId="0" fillId="3" borderId="0" xfId="0" applyFill="1" applyAlignment="1" applyProtection="1">
      <alignment horizontal="right"/>
      <protection hidden="1"/>
    </xf>
    <xf numFmtId="0" fontId="0" fillId="3" borderId="0" xfId="0" applyFill="1" applyProtection="1">
      <protection hidden="1"/>
    </xf>
    <xf numFmtId="0" fontId="0" fillId="3" borderId="0" xfId="0" applyFill="1" applyAlignment="1" applyProtection="1">
      <alignment horizontal="center"/>
      <protection hidden="1"/>
    </xf>
    <xf numFmtId="0" fontId="9" fillId="3" borderId="0" xfId="0" applyFont="1" applyFill="1" applyBorder="1" applyAlignment="1" applyProtection="1">
      <alignment horizontal="center"/>
      <protection hidden="1"/>
    </xf>
    <xf numFmtId="0" fontId="3" fillId="3" borderId="0" xfId="0" applyFont="1" applyFill="1" applyProtection="1">
      <protection hidden="1"/>
    </xf>
    <xf numFmtId="0" fontId="8" fillId="3" borderId="0" xfId="0" applyFont="1" applyFill="1" applyBorder="1" applyAlignment="1" applyProtection="1">
      <alignment horizontal="center"/>
      <protection hidden="1"/>
    </xf>
    <xf numFmtId="0" fontId="12" fillId="5" borderId="16" xfId="0" applyFont="1" applyFill="1" applyBorder="1" applyAlignment="1" applyProtection="1">
      <alignment horizontal="center"/>
      <protection hidden="1"/>
    </xf>
    <xf numFmtId="0" fontId="12" fillId="3" borderId="1" xfId="0" applyFont="1" applyFill="1" applyBorder="1" applyAlignment="1" applyProtection="1">
      <alignment horizontal="right" vertical="center"/>
      <protection hidden="1"/>
    </xf>
    <xf numFmtId="0" fontId="12" fillId="3" borderId="1" xfId="0" applyFont="1" applyFill="1" applyBorder="1" applyAlignment="1" applyProtection="1">
      <alignment vertical="center"/>
      <protection hidden="1"/>
    </xf>
    <xf numFmtId="2" fontId="12" fillId="3" borderId="1" xfId="0" applyNumberFormat="1" applyFont="1" applyFill="1" applyBorder="1" applyAlignment="1" applyProtection="1">
      <alignment vertical="center"/>
      <protection hidden="1"/>
    </xf>
    <xf numFmtId="2" fontId="12" fillId="3" borderId="1" xfId="0" applyNumberFormat="1" applyFont="1" applyFill="1" applyBorder="1" applyAlignment="1" applyProtection="1">
      <alignment horizontal="center" vertical="center"/>
      <protection hidden="1"/>
    </xf>
    <xf numFmtId="166" fontId="7" fillId="3" borderId="0" xfId="0" applyNumberFormat="1" applyFont="1" applyFill="1" applyBorder="1" applyAlignment="1" applyProtection="1">
      <alignment vertical="top" wrapText="1"/>
      <protection hidden="1"/>
    </xf>
    <xf numFmtId="0" fontId="21" fillId="3" borderId="0" xfId="0" applyFont="1" applyFill="1" applyProtection="1">
      <protection hidden="1"/>
    </xf>
    <xf numFmtId="0" fontId="8" fillId="5" borderId="23" xfId="0" applyFont="1" applyFill="1" applyBorder="1" applyAlignment="1" applyProtection="1">
      <alignment horizontal="center"/>
      <protection hidden="1"/>
    </xf>
    <xf numFmtId="0" fontId="8" fillId="5" borderId="16" xfId="0" applyFont="1" applyFill="1" applyBorder="1" applyAlignment="1" applyProtection="1">
      <alignment horizontal="center"/>
      <protection hidden="1"/>
    </xf>
    <xf numFmtId="0" fontId="8" fillId="0" borderId="10" xfId="0" applyFont="1" applyBorder="1" applyAlignment="1" applyProtection="1">
      <alignment horizontal="center"/>
      <protection hidden="1"/>
    </xf>
    <xf numFmtId="0" fontId="23" fillId="5" borderId="18" xfId="0" applyFont="1" applyFill="1" applyBorder="1" applyAlignment="1" applyProtection="1">
      <alignment horizontal="center"/>
      <protection hidden="1"/>
    </xf>
    <xf numFmtId="0" fontId="23" fillId="5" borderId="10" xfId="0" applyFont="1" applyFill="1" applyBorder="1" applyAlignment="1" applyProtection="1">
      <alignment horizontal="center"/>
      <protection hidden="1"/>
    </xf>
    <xf numFmtId="0" fontId="5" fillId="7" borderId="1" xfId="0" applyFont="1" applyFill="1" applyBorder="1"/>
    <xf numFmtId="0" fontId="8" fillId="5" borderId="18" xfId="0" applyFont="1" applyFill="1" applyBorder="1" applyAlignment="1" applyProtection="1">
      <alignment horizontal="center" wrapText="1"/>
      <protection hidden="1"/>
    </xf>
    <xf numFmtId="0" fontId="12" fillId="3" borderId="10" xfId="0" applyFont="1" applyFill="1" applyBorder="1" applyAlignment="1" applyProtection="1">
      <alignment horizontal="center" vertical="center"/>
      <protection hidden="1"/>
    </xf>
    <xf numFmtId="0" fontId="11" fillId="3" borderId="0" xfId="0" applyFont="1" applyFill="1" applyBorder="1" applyAlignment="1" applyProtection="1">
      <alignment horizontal="right" vertical="center"/>
      <protection hidden="1"/>
    </xf>
    <xf numFmtId="0" fontId="8" fillId="0" borderId="10" xfId="0" applyFont="1" applyBorder="1" applyAlignment="1" applyProtection="1">
      <alignment horizontal="right"/>
      <protection hidden="1"/>
    </xf>
    <xf numFmtId="0" fontId="0" fillId="0" borderId="0" xfId="0" applyAlignment="1">
      <alignment wrapText="1"/>
    </xf>
    <xf numFmtId="0" fontId="5" fillId="3" borderId="0" xfId="0" applyFont="1" applyFill="1" applyAlignment="1" applyProtection="1">
      <alignment horizontal="right" vertical="center"/>
      <protection hidden="1"/>
    </xf>
    <xf numFmtId="2" fontId="12" fillId="2"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hidden="1"/>
    </xf>
    <xf numFmtId="0" fontId="0" fillId="3" borderId="0" xfId="0" applyFill="1" applyAlignment="1" applyProtection="1">
      <alignment horizontal="left" vertical="center"/>
      <protection hidden="1"/>
    </xf>
    <xf numFmtId="49" fontId="8" fillId="3" borderId="0" xfId="0" applyNumberFormat="1" applyFont="1" applyFill="1" applyAlignment="1" applyProtection="1">
      <alignment horizontal="right" vertical="center"/>
      <protection hidden="1"/>
    </xf>
    <xf numFmtId="0" fontId="12" fillId="9" borderId="1" xfId="0" applyFont="1" applyFill="1" applyBorder="1" applyAlignment="1" applyProtection="1">
      <alignment horizontal="center" vertical="center"/>
      <protection locked="0"/>
    </xf>
    <xf numFmtId="49" fontId="12" fillId="9" borderId="1" xfId="0" applyNumberFormat="1" applyFont="1" applyFill="1" applyBorder="1" applyAlignment="1" applyProtection="1">
      <alignment horizontal="left" vertical="center" wrapText="1"/>
      <protection locked="0"/>
    </xf>
    <xf numFmtId="0" fontId="3" fillId="0" borderId="1" xfId="0" applyFont="1" applyBorder="1" applyAlignment="1">
      <alignment wrapText="1"/>
    </xf>
    <xf numFmtId="0" fontId="3" fillId="0" borderId="1" xfId="0" applyFont="1" applyBorder="1"/>
    <xf numFmtId="0" fontId="4" fillId="5" borderId="18" xfId="0" applyFont="1" applyFill="1" applyBorder="1" applyAlignment="1" applyProtection="1">
      <alignment horizontal="center" wrapText="1"/>
      <protection hidden="1"/>
    </xf>
    <xf numFmtId="0" fontId="3" fillId="0" borderId="3" xfId="0" applyFont="1" applyBorder="1" applyProtection="1">
      <protection hidden="1"/>
    </xf>
    <xf numFmtId="0" fontId="4" fillId="5" borderId="18" xfId="0" applyFont="1" applyFill="1" applyBorder="1" applyAlignment="1" applyProtection="1">
      <alignment horizontal="center" vertical="center" wrapText="1"/>
      <protection hidden="1"/>
    </xf>
    <xf numFmtId="0" fontId="4" fillId="5" borderId="10" xfId="0" applyFont="1" applyFill="1" applyBorder="1" applyAlignment="1" applyProtection="1">
      <alignment horizontal="center" vertical="center" wrapText="1"/>
      <protection hidden="1"/>
    </xf>
    <xf numFmtId="0" fontId="12" fillId="5" borderId="10" xfId="0" applyFont="1" applyFill="1" applyBorder="1" applyAlignment="1" applyProtection="1">
      <alignment horizontal="center" vertical="center" wrapText="1"/>
      <protection hidden="1"/>
    </xf>
    <xf numFmtId="2" fontId="12" fillId="9" borderId="1" xfId="0" applyNumberFormat="1" applyFont="1" applyFill="1" applyBorder="1" applyAlignment="1" applyProtection="1">
      <alignment horizontal="left" vertical="center" wrapText="1"/>
      <protection locked="0"/>
    </xf>
    <xf numFmtId="49" fontId="12" fillId="9" borderId="1" xfId="0" applyNumberFormat="1" applyFont="1" applyFill="1" applyBorder="1" applyAlignment="1" applyProtection="1">
      <alignment horizontal="center" vertical="center" wrapText="1"/>
      <protection locked="0"/>
    </xf>
    <xf numFmtId="0" fontId="3" fillId="0" borderId="35" xfId="0" applyFont="1" applyBorder="1" applyAlignment="1">
      <alignment wrapText="1"/>
    </xf>
    <xf numFmtId="49" fontId="4" fillId="9" borderId="1" xfId="0" applyNumberFormat="1" applyFont="1" applyFill="1" applyBorder="1" applyAlignment="1" applyProtection="1">
      <alignment horizontal="left" vertical="center" wrapText="1"/>
      <protection locked="0"/>
    </xf>
    <xf numFmtId="0" fontId="3" fillId="3" borderId="1" xfId="0" applyFont="1" applyFill="1" applyBorder="1" applyProtection="1">
      <protection hidden="1"/>
    </xf>
    <xf numFmtId="0" fontId="5" fillId="5" borderId="35" xfId="0" applyFont="1" applyFill="1" applyBorder="1" applyAlignment="1" applyProtection="1">
      <alignment horizontal="right"/>
      <protection hidden="1"/>
    </xf>
    <xf numFmtId="0" fontId="21" fillId="3" borderId="0" xfId="0" applyFont="1" applyFill="1" applyBorder="1" applyAlignment="1" applyProtection="1">
      <alignment vertical="top" wrapText="1"/>
      <protection hidden="1"/>
    </xf>
    <xf numFmtId="0" fontId="12" fillId="5" borderId="36" xfId="0" applyFont="1" applyFill="1" applyBorder="1" applyAlignment="1" applyProtection="1">
      <alignment horizontal="center" wrapText="1"/>
      <protection hidden="1"/>
    </xf>
    <xf numFmtId="0" fontId="12" fillId="5" borderId="23" xfId="0" applyFont="1" applyFill="1" applyBorder="1" applyAlignment="1" applyProtection="1">
      <alignment horizontal="center"/>
      <protection hidden="1"/>
    </xf>
    <xf numFmtId="14" fontId="13" fillId="3" borderId="1" xfId="0" applyNumberFormat="1" applyFont="1" applyFill="1" applyBorder="1" applyProtection="1">
      <protection hidden="1"/>
    </xf>
    <xf numFmtId="0" fontId="13" fillId="3" borderId="1" xfId="0" applyNumberFormat="1" applyFont="1" applyFill="1" applyBorder="1" applyProtection="1">
      <protection hidden="1"/>
    </xf>
    <xf numFmtId="14" fontId="13" fillId="9" borderId="1" xfId="0" applyNumberFormat="1" applyFont="1" applyFill="1" applyBorder="1" applyAlignment="1" applyProtection="1">
      <alignment vertical="center"/>
      <protection locked="0"/>
    </xf>
    <xf numFmtId="0" fontId="13" fillId="9" borderId="1" xfId="0" applyNumberFormat="1" applyFont="1" applyFill="1" applyBorder="1" applyAlignment="1" applyProtection="1">
      <alignment vertical="center"/>
      <protection locked="0"/>
    </xf>
    <xf numFmtId="2" fontId="4" fillId="9" borderId="1" xfId="0" applyNumberFormat="1" applyFont="1" applyFill="1" applyBorder="1" applyAlignment="1" applyProtection="1">
      <alignment horizontal="left" vertical="center" wrapText="1"/>
      <protection locked="0"/>
    </xf>
    <xf numFmtId="49" fontId="3" fillId="3" borderId="0" xfId="0" applyNumberFormat="1" applyFont="1" applyFill="1" applyBorder="1" applyAlignment="1" applyProtection="1">
      <alignment horizontal="right" vertical="center"/>
      <protection hidden="1"/>
    </xf>
    <xf numFmtId="49" fontId="3" fillId="3" borderId="0" xfId="0" applyNumberFormat="1" applyFont="1" applyFill="1" applyAlignment="1" applyProtection="1">
      <alignment horizontal="right" vertical="center"/>
      <protection hidden="1"/>
    </xf>
    <xf numFmtId="166" fontId="12" fillId="0" borderId="10" xfId="0" applyNumberFormat="1" applyFont="1" applyBorder="1" applyAlignment="1" applyProtection="1">
      <alignment horizontal="center" vertical="center"/>
      <protection hidden="1"/>
    </xf>
    <xf numFmtId="0" fontId="0" fillId="0" borderId="0" xfId="0" applyAlignment="1" applyProtection="1">
      <alignment horizontal="right"/>
      <protection hidden="1"/>
    </xf>
    <xf numFmtId="0" fontId="12" fillId="10" borderId="1" xfId="0" applyFont="1" applyFill="1" applyBorder="1" applyAlignment="1" applyProtection="1">
      <alignment horizontal="center" vertical="center" wrapText="1"/>
      <protection locked="0"/>
    </xf>
    <xf numFmtId="0" fontId="4" fillId="10" borderId="1" xfId="0" applyFont="1" applyFill="1" applyBorder="1" applyAlignment="1" applyProtection="1">
      <alignment horizontal="right" vertical="center" wrapText="1"/>
      <protection locked="0"/>
    </xf>
    <xf numFmtId="0" fontId="12" fillId="10" borderId="1" xfId="0" applyFont="1" applyFill="1" applyBorder="1" applyAlignment="1" applyProtection="1">
      <alignment horizontal="right" vertical="center" wrapText="1"/>
      <protection locked="0"/>
    </xf>
    <xf numFmtId="165" fontId="3" fillId="9" borderId="1" xfId="0" applyNumberFormat="1" applyFont="1" applyFill="1" applyBorder="1" applyAlignment="1" applyProtection="1">
      <alignment vertical="center"/>
      <protection locked="0"/>
    </xf>
    <xf numFmtId="1" fontId="17" fillId="0" borderId="0" xfId="0" applyNumberFormat="1" applyFont="1" applyFill="1" applyAlignment="1" applyProtection="1">
      <alignment horizontal="left"/>
    </xf>
    <xf numFmtId="0" fontId="18" fillId="0" borderId="0" xfId="0" applyFont="1" applyFill="1" applyAlignment="1" applyProtection="1"/>
    <xf numFmtId="1" fontId="0" fillId="0" borderId="0" xfId="0" applyNumberFormat="1" applyFill="1" applyBorder="1" applyProtection="1"/>
    <xf numFmtId="0" fontId="0" fillId="0" borderId="0" xfId="0" applyFill="1" applyBorder="1" applyProtection="1"/>
    <xf numFmtId="0" fontId="14" fillId="0" borderId="0" xfId="0" applyFont="1" applyFill="1" applyAlignment="1">
      <alignment horizontal="right"/>
    </xf>
    <xf numFmtId="0" fontId="14" fillId="0" borderId="0" xfId="0" applyFont="1" applyFill="1" applyAlignment="1">
      <alignment horizontal="left"/>
    </xf>
    <xf numFmtId="0" fontId="14" fillId="0" borderId="0" xfId="0" applyFont="1" applyFill="1"/>
    <xf numFmtId="1" fontId="19" fillId="0" borderId="0" xfId="0" applyNumberFormat="1" applyFont="1" applyFill="1" applyProtection="1"/>
    <xf numFmtId="0" fontId="19" fillId="0" borderId="0" xfId="2" applyFont="1" applyFill="1" applyBorder="1" applyAlignment="1" applyProtection="1"/>
    <xf numFmtId="0" fontId="19" fillId="0" borderId="5" xfId="0" applyFont="1" applyFill="1" applyBorder="1" applyAlignment="1"/>
    <xf numFmtId="0" fontId="19" fillId="0" borderId="6" xfId="0" applyFont="1" applyFill="1" applyBorder="1" applyAlignment="1"/>
    <xf numFmtId="0" fontId="19" fillId="0" borderId="7" xfId="0" applyFont="1" applyFill="1" applyBorder="1" applyAlignment="1"/>
    <xf numFmtId="1" fontId="19" fillId="0" borderId="8" xfId="0" applyNumberFormat="1" applyFont="1" applyFill="1" applyBorder="1" applyAlignment="1" applyProtection="1">
      <alignment wrapText="1"/>
    </xf>
    <xf numFmtId="0" fontId="19" fillId="0" borderId="8" xfId="0" applyFont="1" applyFill="1" applyBorder="1" applyAlignment="1" applyProtection="1">
      <alignment horizontal="left"/>
    </xf>
    <xf numFmtId="0" fontId="19" fillId="0" borderId="38" xfId="0" applyFont="1" applyFill="1" applyBorder="1" applyAlignment="1" applyProtection="1">
      <alignment horizontal="left"/>
    </xf>
    <xf numFmtId="0" fontId="18" fillId="0" borderId="43" xfId="0" applyFont="1" applyFill="1" applyBorder="1" applyAlignment="1">
      <alignment horizontal="right" textRotation="90" wrapText="1"/>
    </xf>
    <xf numFmtId="0" fontId="18" fillId="0" borderId="15" xfId="0" applyFont="1" applyFill="1" applyBorder="1" applyAlignment="1">
      <alignment horizontal="right" textRotation="90" wrapText="1"/>
    </xf>
    <xf numFmtId="0" fontId="18" fillId="0" borderId="29" xfId="0" applyFont="1" applyFill="1" applyBorder="1" applyAlignment="1">
      <alignment horizontal="right" textRotation="90" wrapText="1"/>
    </xf>
    <xf numFmtId="0" fontId="18" fillId="0" borderId="43" xfId="0" applyFont="1" applyFill="1" applyBorder="1" applyAlignment="1">
      <alignment horizontal="right" textRotation="90"/>
    </xf>
    <xf numFmtId="1" fontId="0" fillId="0" borderId="44" xfId="0" applyNumberFormat="1" applyFont="1" applyFill="1" applyBorder="1" applyProtection="1"/>
    <xf numFmtId="0" fontId="0" fillId="0" borderId="44" xfId="0" applyFont="1" applyFill="1" applyBorder="1" applyProtection="1"/>
    <xf numFmtId="0" fontId="0" fillId="0" borderId="6" xfId="0" applyFont="1" applyFill="1" applyBorder="1" applyAlignment="1">
      <alignment horizontal="right"/>
    </xf>
    <xf numFmtId="0" fontId="0" fillId="0" borderId="7" xfId="0" applyFont="1" applyFill="1" applyBorder="1" applyAlignment="1">
      <alignment horizontal="right"/>
    </xf>
    <xf numFmtId="0" fontId="0" fillId="0" borderId="30" xfId="0" applyFont="1" applyFill="1" applyBorder="1" applyProtection="1"/>
    <xf numFmtId="0" fontId="0" fillId="0" borderId="16" xfId="0" applyFont="1" applyFill="1" applyBorder="1" applyAlignment="1">
      <alignment horizontal="right"/>
    </xf>
    <xf numFmtId="0" fontId="0" fillId="0" borderId="10" xfId="0" applyFont="1" applyFill="1" applyBorder="1" applyAlignment="1">
      <alignment horizontal="right"/>
    </xf>
    <xf numFmtId="0" fontId="0" fillId="0" borderId="11" xfId="0" applyFont="1" applyFill="1" applyBorder="1" applyAlignment="1">
      <alignment horizontal="right"/>
    </xf>
    <xf numFmtId="0" fontId="0" fillId="0" borderId="9" xfId="0" applyFont="1" applyFill="1" applyBorder="1" applyAlignment="1">
      <alignment horizontal="right"/>
    </xf>
    <xf numFmtId="1" fontId="0" fillId="0" borderId="45" xfId="0" applyNumberFormat="1" applyFont="1" applyFill="1" applyBorder="1" applyProtection="1"/>
    <xf numFmtId="0" fontId="0" fillId="0" borderId="24" xfId="0" applyFont="1" applyFill="1" applyBorder="1" applyProtection="1"/>
    <xf numFmtId="0" fontId="0" fillId="0" borderId="20" xfId="0" applyFont="1" applyFill="1" applyBorder="1" applyAlignment="1">
      <alignment horizontal="right"/>
    </xf>
    <xf numFmtId="0" fontId="0" fillId="0" borderId="1" xfId="0" applyFont="1" applyFill="1" applyBorder="1" applyAlignment="1">
      <alignment horizontal="right"/>
    </xf>
    <xf numFmtId="0" fontId="0" fillId="0" borderId="19" xfId="0" applyFont="1" applyFill="1" applyBorder="1" applyAlignment="1">
      <alignment horizontal="right"/>
    </xf>
    <xf numFmtId="0" fontId="0" fillId="0" borderId="17" xfId="0" applyFont="1" applyFill="1" applyBorder="1" applyAlignment="1">
      <alignment horizontal="right"/>
    </xf>
    <xf numFmtId="1" fontId="0" fillId="0" borderId="46" xfId="0" applyNumberFormat="1" applyFont="1" applyFill="1" applyBorder="1" applyProtection="1"/>
    <xf numFmtId="0" fontId="0" fillId="0" borderId="28" xfId="0" applyFont="1" applyFill="1" applyBorder="1"/>
    <xf numFmtId="0" fontId="0" fillId="0" borderId="26" xfId="0" applyFont="1" applyFill="1" applyBorder="1" applyAlignment="1">
      <alignment horizontal="right"/>
    </xf>
    <xf numFmtId="0" fontId="0" fillId="0" borderId="13" xfId="0" applyFont="1" applyFill="1" applyBorder="1" applyAlignment="1">
      <alignment horizontal="right"/>
    </xf>
    <xf numFmtId="0" fontId="0" fillId="0" borderId="14" xfId="0" applyFont="1" applyFill="1" applyBorder="1" applyAlignment="1">
      <alignment horizontal="right"/>
    </xf>
    <xf numFmtId="0" fontId="0" fillId="0" borderId="12" xfId="0" applyFont="1" applyFill="1" applyBorder="1" applyAlignment="1">
      <alignment horizontal="right"/>
    </xf>
    <xf numFmtId="0" fontId="0" fillId="0" borderId="32" xfId="0" applyFont="1" applyFill="1" applyBorder="1" applyAlignment="1">
      <alignment horizontal="right"/>
    </xf>
    <xf numFmtId="0" fontId="0" fillId="0" borderId="33" xfId="0" applyFont="1" applyFill="1" applyBorder="1" applyAlignment="1">
      <alignment horizontal="right"/>
    </xf>
    <xf numFmtId="0" fontId="0" fillId="0" borderId="31" xfId="0" applyFont="1" applyFill="1" applyBorder="1" applyAlignment="1">
      <alignment horizontal="right"/>
    </xf>
    <xf numFmtId="0" fontId="0" fillId="0" borderId="34" xfId="0" applyFont="1" applyFill="1" applyBorder="1" applyAlignment="1">
      <alignment horizontal="right"/>
    </xf>
    <xf numFmtId="167" fontId="0" fillId="0" borderId="19" xfId="0" applyNumberFormat="1" applyFont="1" applyFill="1" applyBorder="1" applyAlignment="1">
      <alignment horizontal="right"/>
    </xf>
    <xf numFmtId="0" fontId="14" fillId="0" borderId="20" xfId="1" applyFont="1" applyFill="1" applyBorder="1" applyAlignment="1" applyProtection="1">
      <alignment horizontal="right" wrapText="1"/>
      <protection locked="0"/>
    </xf>
    <xf numFmtId="0" fontId="14" fillId="0" borderId="1" xfId="1" applyFont="1" applyFill="1" applyBorder="1" applyAlignment="1" applyProtection="1">
      <alignment horizontal="right"/>
      <protection locked="0"/>
    </xf>
    <xf numFmtId="0" fontId="14" fillId="0" borderId="19" xfId="1" applyFont="1" applyFill="1" applyBorder="1" applyAlignment="1">
      <alignment horizontal="right"/>
    </xf>
    <xf numFmtId="0" fontId="14" fillId="0" borderId="17" xfId="1" applyFont="1" applyFill="1" applyBorder="1" applyAlignment="1" applyProtection="1">
      <alignment horizontal="right"/>
      <protection locked="0"/>
    </xf>
    <xf numFmtId="0" fontId="14" fillId="0" borderId="1" xfId="1" applyFont="1" applyFill="1" applyBorder="1" applyAlignment="1" applyProtection="1">
      <alignment horizontal="right" wrapText="1"/>
      <protection locked="0"/>
    </xf>
    <xf numFmtId="0" fontId="14" fillId="0" borderId="19" xfId="1" applyFont="1" applyFill="1" applyBorder="1" applyAlignment="1" applyProtection="1">
      <alignment horizontal="right" wrapText="1"/>
      <protection locked="0"/>
    </xf>
    <xf numFmtId="0" fontId="0" fillId="0" borderId="28" xfId="0" applyFont="1" applyFill="1" applyBorder="1" applyAlignment="1"/>
    <xf numFmtId="0" fontId="0" fillId="0" borderId="24" xfId="0" applyFont="1" applyFill="1" applyBorder="1" applyAlignment="1" applyProtection="1">
      <alignment horizontal="left"/>
    </xf>
    <xf numFmtId="0" fontId="0" fillId="0" borderId="28" xfId="0" applyFont="1" applyFill="1" applyBorder="1" applyAlignment="1" applyProtection="1">
      <alignment horizontal="left"/>
    </xf>
    <xf numFmtId="1" fontId="0" fillId="0" borderId="30" xfId="0" applyNumberFormat="1" applyFont="1" applyFill="1" applyBorder="1" applyProtection="1"/>
    <xf numFmtId="1" fontId="0" fillId="0" borderId="24" xfId="0" applyNumberFormat="1" applyFont="1" applyFill="1" applyBorder="1" applyProtection="1"/>
    <xf numFmtId="1" fontId="0" fillId="0" borderId="28" xfId="0" applyNumberFormat="1" applyFont="1" applyFill="1" applyBorder="1" applyProtection="1"/>
    <xf numFmtId="0" fontId="0" fillId="0" borderId="24" xfId="0" applyFont="1" applyFill="1" applyBorder="1"/>
    <xf numFmtId="0" fontId="0" fillId="0" borderId="28" xfId="0" applyFont="1" applyFill="1" applyBorder="1" applyProtection="1"/>
    <xf numFmtId="0" fontId="0" fillId="0" borderId="24" xfId="0" applyFont="1" applyFill="1" applyBorder="1" applyAlignment="1">
      <alignment vertical="top" wrapText="1"/>
    </xf>
    <xf numFmtId="0" fontId="0" fillId="0" borderId="19" xfId="0" applyFont="1" applyFill="1" applyBorder="1" applyAlignment="1" applyProtection="1">
      <alignment horizontal="right"/>
    </xf>
    <xf numFmtId="0" fontId="14" fillId="0" borderId="24" xfId="2" applyFont="1" applyFill="1" applyBorder="1" applyAlignment="1" applyProtection="1"/>
    <xf numFmtId="0" fontId="0" fillId="0" borderId="24" xfId="0" applyFont="1" applyFill="1" applyBorder="1" applyAlignment="1">
      <alignment horizontal="left"/>
    </xf>
    <xf numFmtId="0" fontId="14" fillId="0" borderId="24" xfId="3" applyFont="1" applyFill="1" applyBorder="1"/>
    <xf numFmtId="0" fontId="14" fillId="0" borderId="20" xfId="3" applyFont="1" applyFill="1" applyBorder="1" applyAlignment="1">
      <alignment horizontal="right"/>
    </xf>
    <xf numFmtId="0" fontId="14" fillId="0" borderId="1" xfId="3" applyFont="1" applyFill="1" applyBorder="1" applyAlignment="1">
      <alignment horizontal="right"/>
    </xf>
    <xf numFmtId="0" fontId="14" fillId="0" borderId="19" xfId="3" applyFont="1" applyFill="1" applyBorder="1" applyAlignment="1">
      <alignment horizontal="right"/>
    </xf>
    <xf numFmtId="0" fontId="14" fillId="0" borderId="17" xfId="3" applyFont="1" applyFill="1" applyBorder="1" applyAlignment="1">
      <alignment horizontal="right"/>
    </xf>
    <xf numFmtId="165" fontId="0" fillId="0" borderId="19" xfId="0" applyNumberFormat="1" applyFont="1" applyFill="1" applyBorder="1" applyAlignment="1">
      <alignment horizontal="right"/>
    </xf>
    <xf numFmtId="1" fontId="0" fillId="0" borderId="20" xfId="0" applyNumberFormat="1" applyFont="1" applyFill="1" applyBorder="1" applyAlignment="1">
      <alignment horizontal="right"/>
    </xf>
    <xf numFmtId="2" fontId="0" fillId="0" borderId="19" xfId="0" applyNumberFormat="1" applyFont="1" applyFill="1" applyBorder="1" applyAlignment="1">
      <alignment horizontal="right"/>
    </xf>
    <xf numFmtId="0" fontId="0" fillId="0" borderId="19" xfId="0" quotePrefix="1" applyFont="1" applyFill="1" applyBorder="1" applyAlignment="1">
      <alignment horizontal="right"/>
    </xf>
    <xf numFmtId="0" fontId="0" fillId="0" borderId="24" xfId="2" applyFont="1" applyFill="1" applyBorder="1" applyAlignment="1" applyProtection="1">
      <alignment horizontal="left"/>
    </xf>
    <xf numFmtId="1" fontId="0" fillId="0" borderId="47" xfId="0" applyNumberFormat="1" applyFont="1" applyFill="1" applyBorder="1" applyProtection="1"/>
    <xf numFmtId="0" fontId="0" fillId="0" borderId="27" xfId="0" applyFont="1" applyFill="1" applyBorder="1" applyAlignment="1">
      <alignment vertical="top" wrapText="1"/>
    </xf>
    <xf numFmtId="0" fontId="0" fillId="0" borderId="23" xfId="0" applyFont="1" applyFill="1" applyBorder="1" applyAlignment="1">
      <alignment horizontal="right"/>
    </xf>
    <xf numFmtId="0" fontId="0" fillId="0" borderId="18" xfId="0" applyFont="1" applyFill="1" applyBorder="1" applyAlignment="1">
      <alignment horizontal="right"/>
    </xf>
    <xf numFmtId="0" fontId="0" fillId="0" borderId="22" xfId="0" applyFont="1" applyFill="1" applyBorder="1" applyAlignment="1">
      <alignment horizontal="right"/>
    </xf>
    <xf numFmtId="0" fontId="0" fillId="0" borderId="21" xfId="0" applyFont="1" applyFill="1" applyBorder="1" applyAlignment="1">
      <alignment horizontal="right"/>
    </xf>
    <xf numFmtId="1" fontId="0" fillId="0" borderId="0" xfId="0" applyNumberFormat="1" applyFont="1" applyFill="1" applyProtection="1"/>
    <xf numFmtId="0" fontId="0" fillId="0" borderId="0" xfId="0" applyFont="1" applyFill="1" applyBorder="1" applyProtection="1"/>
    <xf numFmtId="0" fontId="0" fillId="0" borderId="0" xfId="0" applyFont="1" applyFill="1" applyBorder="1" applyAlignment="1">
      <alignment horizontal="right"/>
    </xf>
    <xf numFmtId="0" fontId="0" fillId="0" borderId="0" xfId="0" applyFont="1" applyFill="1" applyProtection="1"/>
    <xf numFmtId="0" fontId="0" fillId="0" borderId="0" xfId="0" applyFont="1" applyFill="1" applyAlignment="1">
      <alignment horizontal="right"/>
    </xf>
    <xf numFmtId="0" fontId="0" fillId="0" borderId="0" xfId="0" applyFont="1" applyFill="1" applyAlignment="1">
      <alignment horizontal="left"/>
    </xf>
    <xf numFmtId="0" fontId="0" fillId="0" borderId="0" xfId="0" applyFont="1" applyFill="1"/>
    <xf numFmtId="1" fontId="0" fillId="0" borderId="0" xfId="0" applyNumberFormat="1" applyFont="1" applyFill="1" applyAlignment="1" applyProtection="1">
      <alignment vertical="top"/>
    </xf>
    <xf numFmtId="0" fontId="0" fillId="0" borderId="0" xfId="0" applyFont="1" applyFill="1" applyAlignment="1" applyProtection="1"/>
    <xf numFmtId="0" fontId="0" fillId="0" borderId="0" xfId="0" applyFont="1" applyAlignment="1">
      <alignment horizontal="right"/>
    </xf>
    <xf numFmtId="0" fontId="0" fillId="0" borderId="0" xfId="0" applyFont="1" applyAlignment="1">
      <alignment horizontal="left"/>
    </xf>
    <xf numFmtId="0" fontId="0" fillId="0" borderId="0" xfId="0" applyBorder="1"/>
    <xf numFmtId="1" fontId="20" fillId="0" borderId="0" xfId="0" applyNumberFormat="1" applyFont="1" applyFill="1" applyProtection="1"/>
    <xf numFmtId="0" fontId="0" fillId="0" borderId="0" xfId="0" applyFill="1" applyBorder="1" applyAlignment="1">
      <alignment horizontal="center" vertical="center"/>
    </xf>
    <xf numFmtId="0" fontId="0" fillId="0" borderId="0" xfId="0" applyFill="1" applyBorder="1"/>
    <xf numFmtId="0" fontId="0" fillId="0" borderId="0" xfId="0" applyBorder="1" applyAlignment="1">
      <alignment horizontal="center" vertical="center"/>
    </xf>
    <xf numFmtId="0" fontId="0" fillId="0" borderId="0" xfId="0" applyFont="1" applyFill="1" applyAlignment="1">
      <alignment horizontal="center" vertical="center"/>
    </xf>
    <xf numFmtId="0" fontId="30" fillId="3" borderId="0" xfId="0" applyFont="1" applyFill="1" applyBorder="1" applyProtection="1">
      <protection hidden="1"/>
    </xf>
    <xf numFmtId="0" fontId="4" fillId="5" borderId="10" xfId="0" applyFont="1" applyFill="1" applyBorder="1" applyAlignment="1" applyProtection="1">
      <alignment horizontal="center" wrapText="1"/>
      <protection hidden="1"/>
    </xf>
    <xf numFmtId="0" fontId="31" fillId="5" borderId="10" xfId="0" applyFont="1" applyFill="1" applyBorder="1" applyAlignment="1" applyProtection="1">
      <alignment horizontal="center"/>
      <protection hidden="1"/>
    </xf>
    <xf numFmtId="0" fontId="12" fillId="5" borderId="18" xfId="0" applyFont="1" applyFill="1" applyBorder="1" applyAlignment="1" applyProtection="1">
      <alignment horizontal="center" vertical="center"/>
      <protection hidden="1"/>
    </xf>
    <xf numFmtId="0" fontId="12" fillId="5" borderId="18" xfId="0" applyFont="1" applyFill="1" applyBorder="1" applyAlignment="1" applyProtection="1">
      <alignment horizontal="center" vertical="center" wrapText="1"/>
      <protection hidden="1"/>
    </xf>
    <xf numFmtId="0" fontId="4" fillId="5" borderId="18" xfId="0" applyFont="1" applyFill="1" applyBorder="1" applyAlignment="1" applyProtection="1">
      <alignment horizontal="center"/>
      <protection hidden="1"/>
    </xf>
    <xf numFmtId="168" fontId="12" fillId="9" borderId="1" xfId="0" applyNumberFormat="1" applyFont="1" applyFill="1" applyBorder="1" applyAlignment="1" applyProtection="1">
      <alignment horizontal="center" vertical="center"/>
      <protection locked="0"/>
    </xf>
    <xf numFmtId="169" fontId="12" fillId="3" borderId="1" xfId="0" applyNumberFormat="1" applyFont="1" applyFill="1" applyBorder="1" applyAlignment="1" applyProtection="1">
      <alignment vertical="center"/>
      <protection hidden="1"/>
    </xf>
    <xf numFmtId="168" fontId="12" fillId="8" borderId="1" xfId="0" applyNumberFormat="1" applyFont="1" applyFill="1" applyBorder="1" applyAlignment="1" applyProtection="1">
      <alignment horizontal="center" vertical="center"/>
      <protection locked="0"/>
    </xf>
    <xf numFmtId="0" fontId="8" fillId="0" borderId="1" xfId="0" applyFont="1" applyBorder="1" applyAlignment="1" applyProtection="1">
      <alignment horizontal="right"/>
    </xf>
    <xf numFmtId="0" fontId="10" fillId="3" borderId="1" xfId="0" applyFont="1" applyFill="1" applyBorder="1" applyProtection="1"/>
    <xf numFmtId="168" fontId="12" fillId="8" borderId="1" xfId="0" applyNumberFormat="1" applyFont="1" applyFill="1" applyBorder="1" applyAlignment="1" applyProtection="1">
      <alignment horizontal="center" vertical="center"/>
    </xf>
    <xf numFmtId="0" fontId="4" fillId="3" borderId="1" xfId="0" quotePrefix="1" applyFont="1" applyFill="1" applyBorder="1" applyAlignment="1" applyProtection="1">
      <alignment horizontal="center" vertical="center"/>
    </xf>
    <xf numFmtId="0" fontId="12" fillId="3" borderId="10" xfId="0" applyFont="1" applyFill="1" applyBorder="1" applyAlignment="1" applyProtection="1">
      <alignment horizontal="center"/>
    </xf>
    <xf numFmtId="0" fontId="12" fillId="3" borderId="1" xfId="0" applyFont="1" applyFill="1" applyBorder="1" applyAlignment="1" applyProtection="1">
      <alignment horizontal="center"/>
    </xf>
    <xf numFmtId="0" fontId="12" fillId="3" borderId="1" xfId="0" applyFont="1" applyFill="1" applyBorder="1" applyAlignment="1" applyProtection="1">
      <alignment vertical="top" wrapText="1"/>
    </xf>
    <xf numFmtId="166" fontId="12" fillId="3" borderId="1" xfId="0" applyNumberFormat="1" applyFont="1" applyFill="1" applyBorder="1" applyAlignment="1" applyProtection="1">
      <alignment horizontal="center"/>
    </xf>
    <xf numFmtId="0" fontId="6" fillId="3" borderId="0" xfId="0" applyFont="1" applyFill="1" applyBorder="1" applyAlignment="1" applyProtection="1">
      <alignment horizontal="right"/>
    </xf>
    <xf numFmtId="0" fontId="5" fillId="3" borderId="0" xfId="0" applyFont="1" applyFill="1" applyBorder="1" applyProtection="1"/>
    <xf numFmtId="0" fontId="0" fillId="3" borderId="0" xfId="0" applyFill="1" applyBorder="1" applyAlignment="1" applyProtection="1">
      <alignment horizontal="right"/>
    </xf>
    <xf numFmtId="0" fontId="0" fillId="3" borderId="0" xfId="0" applyFill="1" applyBorder="1" applyProtection="1"/>
    <xf numFmtId="0" fontId="0" fillId="3" borderId="0" xfId="0" applyFill="1" applyBorder="1" applyAlignment="1" applyProtection="1">
      <alignment horizontal="center"/>
    </xf>
    <xf numFmtId="170" fontId="12" fillId="8" borderId="1" xfId="0" applyNumberFormat="1" applyFont="1" applyFill="1" applyBorder="1" applyAlignment="1" applyProtection="1">
      <alignment horizontal="center" vertical="center"/>
    </xf>
    <xf numFmtId="0" fontId="24" fillId="3" borderId="0" xfId="0" applyFont="1" applyFill="1" applyBorder="1" applyAlignment="1" applyProtection="1">
      <alignment horizontal="left"/>
      <protection hidden="1"/>
    </xf>
    <xf numFmtId="0" fontId="12" fillId="8" borderId="1" xfId="0" applyFont="1" applyFill="1" applyBorder="1" applyAlignment="1" applyProtection="1">
      <alignment vertical="center" wrapText="1"/>
      <protection locked="0"/>
    </xf>
    <xf numFmtId="0" fontId="12" fillId="8" borderId="1" xfId="0" applyFont="1" applyFill="1" applyBorder="1" applyAlignment="1" applyProtection="1">
      <alignment horizontal="center" vertical="center"/>
      <protection locked="0"/>
    </xf>
    <xf numFmtId="0" fontId="12" fillId="8" borderId="1" xfId="0" applyFont="1" applyFill="1" applyBorder="1" applyAlignment="1" applyProtection="1">
      <alignment horizontal="right" vertical="center" wrapText="1"/>
      <protection locked="0"/>
    </xf>
    <xf numFmtId="166" fontId="12" fillId="8" borderId="1" xfId="0" applyNumberFormat="1" applyFont="1" applyFill="1" applyBorder="1" applyAlignment="1" applyProtection="1">
      <alignment horizontal="center" vertical="center"/>
    </xf>
    <xf numFmtId="0" fontId="32" fillId="0" borderId="0" xfId="0" applyFont="1" applyBorder="1" applyProtection="1">
      <protection hidden="1"/>
    </xf>
    <xf numFmtId="0" fontId="5" fillId="8" borderId="0" xfId="0" applyFont="1" applyFill="1" applyBorder="1" applyAlignment="1" applyProtection="1">
      <alignment vertical="center"/>
      <protection hidden="1"/>
    </xf>
    <xf numFmtId="14" fontId="13" fillId="3" borderId="1" xfId="0" applyNumberFormat="1" applyFont="1" applyFill="1" applyBorder="1" applyAlignment="1" applyProtection="1">
      <protection hidden="1"/>
    </xf>
    <xf numFmtId="0" fontId="13" fillId="3" borderId="1" xfId="0" applyNumberFormat="1" applyFont="1" applyFill="1" applyBorder="1" applyAlignment="1" applyProtection="1">
      <protection hidden="1"/>
    </xf>
    <xf numFmtId="0" fontId="5" fillId="5" borderId="35" xfId="0" applyFont="1" applyFill="1" applyBorder="1" applyAlignment="1" applyProtection="1">
      <alignment horizontal="right"/>
      <protection hidden="1"/>
    </xf>
    <xf numFmtId="49" fontId="4" fillId="9" borderId="1" xfId="0" applyNumberFormat="1" applyFont="1" applyFill="1" applyBorder="1" applyAlignment="1" applyProtection="1">
      <alignment horizontal="center" vertical="center"/>
      <protection locked="0"/>
    </xf>
    <xf numFmtId="0" fontId="4" fillId="3" borderId="0" xfId="0" applyFont="1" applyFill="1" applyBorder="1" applyProtection="1">
      <protection hidden="1"/>
    </xf>
    <xf numFmtId="49" fontId="4" fillId="3" borderId="0" xfId="0" applyNumberFormat="1" applyFont="1" applyFill="1" applyBorder="1" applyAlignment="1" applyProtection="1">
      <alignment horizontal="right"/>
      <protection hidden="1"/>
    </xf>
    <xf numFmtId="0" fontId="5" fillId="5" borderId="1" xfId="0" applyFont="1" applyFill="1" applyBorder="1" applyAlignment="1" applyProtection="1">
      <alignment horizontal="center"/>
    </xf>
    <xf numFmtId="0" fontId="0" fillId="0" borderId="0" xfId="0" applyAlignment="1">
      <alignment horizontal="left" vertical="center"/>
    </xf>
    <xf numFmtId="2" fontId="0" fillId="6" borderId="1" xfId="0" quotePrefix="1" applyNumberFormat="1" applyFill="1" applyBorder="1" applyAlignment="1" applyProtection="1">
      <alignment horizontal="center"/>
    </xf>
    <xf numFmtId="1" fontId="5" fillId="6" borderId="1" xfId="0" quotePrefix="1" applyNumberFormat="1" applyFont="1" applyFill="1" applyBorder="1" applyAlignment="1" applyProtection="1">
      <alignment horizontal="center" vertical="center"/>
    </xf>
    <xf numFmtId="0" fontId="5" fillId="6" borderId="1" xfId="0" quotePrefix="1" applyFont="1" applyFill="1" applyBorder="1" applyAlignment="1" applyProtection="1">
      <alignment horizontal="center"/>
    </xf>
    <xf numFmtId="2" fontId="5" fillId="6" borderId="1" xfId="0" quotePrefix="1" applyNumberFormat="1" applyFont="1" applyFill="1" applyBorder="1" applyAlignment="1" applyProtection="1">
      <alignment horizontal="center"/>
    </xf>
    <xf numFmtId="0" fontId="3" fillId="9" borderId="1" xfId="0" applyFont="1" applyFill="1" applyBorder="1" applyAlignment="1" applyProtection="1">
      <alignment horizontal="center" vertical="center"/>
      <protection locked="0"/>
    </xf>
    <xf numFmtId="0" fontId="5" fillId="9" borderId="1" xfId="0" applyFont="1" applyFill="1" applyBorder="1" applyAlignment="1" applyProtection="1">
      <alignment horizontal="center" vertical="center"/>
      <protection locked="0"/>
    </xf>
    <xf numFmtId="165" fontId="5" fillId="6" borderId="1" xfId="0" quotePrefix="1" applyNumberFormat="1" applyFont="1" applyFill="1" applyBorder="1" applyAlignment="1" applyProtection="1">
      <alignment horizontal="center" vertical="center"/>
    </xf>
    <xf numFmtId="2" fontId="0" fillId="9" borderId="1" xfId="0" applyNumberFormat="1" applyFill="1" applyBorder="1" applyAlignment="1" applyProtection="1">
      <alignment horizontal="center"/>
      <protection locked="0"/>
    </xf>
    <xf numFmtId="0" fontId="3" fillId="9" borderId="1" xfId="0" applyFont="1" applyFill="1" applyBorder="1" applyAlignment="1" applyProtection="1">
      <alignment horizontal="center" wrapText="1"/>
      <protection locked="0"/>
    </xf>
    <xf numFmtId="0" fontId="3" fillId="9" borderId="1" xfId="0" applyFont="1" applyFill="1" applyBorder="1" applyAlignment="1" applyProtection="1">
      <alignment horizontal="center" vertical="center" wrapText="1"/>
      <protection locked="0"/>
    </xf>
    <xf numFmtId="0" fontId="3" fillId="3" borderId="3" xfId="0" applyFont="1" applyFill="1" applyBorder="1" applyProtection="1">
      <protection hidden="1"/>
    </xf>
    <xf numFmtId="0" fontId="3" fillId="3" borderId="4" xfId="0" applyFont="1" applyFill="1" applyBorder="1" applyProtection="1">
      <protection hidden="1"/>
    </xf>
    <xf numFmtId="0" fontId="29" fillId="0" borderId="0" xfId="0" applyFont="1"/>
    <xf numFmtId="0" fontId="5" fillId="5" borderId="1" xfId="0" applyFont="1" applyFill="1" applyBorder="1" applyAlignment="1" applyProtection="1">
      <alignment horizontal="center" wrapText="1"/>
    </xf>
    <xf numFmtId="0" fontId="5" fillId="5" borderId="1" xfId="0" applyFont="1" applyFill="1" applyBorder="1" applyAlignment="1" applyProtection="1">
      <alignment horizontal="center" vertical="center" wrapText="1"/>
    </xf>
    <xf numFmtId="0" fontId="32" fillId="0" borderId="0" xfId="0" applyFont="1" applyBorder="1" applyAlignment="1" applyProtection="1">
      <alignment vertical="center"/>
      <protection hidden="1"/>
    </xf>
    <xf numFmtId="0" fontId="5" fillId="6" borderId="1" xfId="0" quotePrefix="1" applyFont="1" applyFill="1" applyBorder="1" applyAlignment="1" applyProtection="1">
      <alignment horizontal="center" vertical="center" wrapText="1"/>
    </xf>
    <xf numFmtId="166" fontId="34" fillId="7" borderId="1" xfId="0" applyNumberFormat="1" applyFont="1" applyFill="1" applyBorder="1" applyProtection="1"/>
    <xf numFmtId="166" fontId="35" fillId="7" borderId="1" xfId="0" applyNumberFormat="1" applyFont="1" applyFill="1" applyBorder="1" applyAlignment="1" applyProtection="1">
      <alignment horizontal="center" vertical="center"/>
    </xf>
    <xf numFmtId="166" fontId="35" fillId="7" borderId="1" xfId="0" applyNumberFormat="1" applyFont="1" applyFill="1" applyBorder="1" applyAlignment="1" applyProtection="1">
      <alignment horizontal="center"/>
    </xf>
    <xf numFmtId="0" fontId="5" fillId="6" borderId="1" xfId="0" applyFont="1" applyFill="1" applyBorder="1" applyAlignment="1" applyProtection="1">
      <alignment horizontal="right"/>
    </xf>
    <xf numFmtId="0" fontId="5" fillId="6" borderId="1" xfId="0" applyFont="1" applyFill="1" applyBorder="1" applyAlignment="1" applyProtection="1">
      <alignment horizontal="center" vertical="center" wrapText="1"/>
    </xf>
    <xf numFmtId="0" fontId="12" fillId="6" borderId="1" xfId="0" quotePrefix="1" applyFont="1" applyFill="1" applyBorder="1" applyAlignment="1" applyProtection="1">
      <alignment horizontal="center" vertical="center" wrapText="1"/>
    </xf>
    <xf numFmtId="166" fontId="34" fillId="7" borderId="1" xfId="0" applyNumberFormat="1" applyFont="1" applyFill="1" applyBorder="1" applyAlignment="1" applyProtection="1">
      <alignment horizontal="center" vertical="center"/>
    </xf>
    <xf numFmtId="0" fontId="5" fillId="6" borderId="48" xfId="0" applyFont="1" applyFill="1" applyBorder="1" applyAlignment="1" applyProtection="1">
      <alignment horizontal="right"/>
    </xf>
    <xf numFmtId="0" fontId="5" fillId="6" borderId="48" xfId="0" applyFont="1" applyFill="1" applyBorder="1" applyAlignment="1" applyProtection="1">
      <alignment horizontal="center" vertical="center"/>
    </xf>
    <xf numFmtId="0" fontId="5" fillId="6" borderId="48" xfId="0" quotePrefix="1" applyFont="1" applyFill="1" applyBorder="1" applyAlignment="1" applyProtection="1">
      <alignment horizontal="center"/>
    </xf>
    <xf numFmtId="0" fontId="16" fillId="3" borderId="0" xfId="0" applyFont="1" applyFill="1" applyBorder="1" applyProtection="1">
      <protection hidden="1"/>
    </xf>
    <xf numFmtId="0" fontId="3" fillId="0" borderId="1" xfId="0" applyFont="1" applyBorder="1" applyAlignment="1">
      <alignment vertical="top" wrapText="1"/>
    </xf>
    <xf numFmtId="0" fontId="3" fillId="8" borderId="1" xfId="0" applyFont="1" applyFill="1" applyBorder="1"/>
    <xf numFmtId="0" fontId="3" fillId="3" borderId="0" xfId="0" applyFont="1" applyFill="1" applyBorder="1" applyAlignment="1" applyProtection="1">
      <alignment horizontal="left" vertical="top" wrapText="1"/>
      <protection hidden="1"/>
    </xf>
    <xf numFmtId="0" fontId="3" fillId="8" borderId="1" xfId="0" quotePrefix="1" applyFont="1" applyFill="1" applyBorder="1"/>
    <xf numFmtId="0" fontId="3" fillId="0" borderId="1" xfId="0" applyFont="1" applyFill="1" applyBorder="1"/>
    <xf numFmtId="0" fontId="3" fillId="0" borderId="35" xfId="0" applyFont="1" applyBorder="1"/>
    <xf numFmtId="0" fontId="3" fillId="0" borderId="0" xfId="0" applyFont="1"/>
    <xf numFmtId="0" fontId="9" fillId="3" borderId="0" xfId="0" applyFont="1" applyFill="1" applyBorder="1" applyAlignment="1" applyProtection="1">
      <alignment horizontal="right"/>
      <protection locked="0"/>
    </xf>
    <xf numFmtId="0" fontId="5" fillId="3" borderId="0" xfId="0" applyFont="1" applyFill="1" applyBorder="1" applyProtection="1">
      <protection locked="0"/>
    </xf>
    <xf numFmtId="168" fontId="12" fillId="8" borderId="1" xfId="0" applyNumberFormat="1" applyFont="1" applyFill="1" applyBorder="1" applyAlignment="1" applyProtection="1">
      <alignment horizontal="center" vertical="center"/>
      <protection hidden="1"/>
    </xf>
    <xf numFmtId="0" fontId="0" fillId="3" borderId="0" xfId="0" applyFill="1" applyAlignment="1" applyProtection="1">
      <alignment horizontal="left" vertical="center"/>
    </xf>
    <xf numFmtId="0" fontId="9" fillId="0" borderId="0" xfId="0" applyFont="1" applyBorder="1" applyProtection="1"/>
    <xf numFmtId="0" fontId="9" fillId="3" borderId="0" xfId="0" applyFont="1" applyFill="1" applyBorder="1" applyAlignment="1" applyProtection="1">
      <alignment horizontal="right"/>
    </xf>
    <xf numFmtId="0" fontId="15" fillId="3" borderId="0" xfId="0" applyFont="1" applyFill="1" applyBorder="1" applyProtection="1"/>
    <xf numFmtId="0" fontId="9" fillId="3" borderId="0" xfId="0" applyFont="1" applyFill="1" applyBorder="1" applyProtection="1"/>
    <xf numFmtId="14" fontId="13" fillId="3" borderId="1" xfId="0" applyNumberFormat="1" applyFont="1" applyFill="1" applyBorder="1" applyProtection="1"/>
    <xf numFmtId="14" fontId="13" fillId="3" borderId="0" xfId="0" applyNumberFormat="1" applyFont="1" applyFill="1" applyBorder="1" applyProtection="1"/>
    <xf numFmtId="0" fontId="13" fillId="3" borderId="1" xfId="0" applyNumberFormat="1" applyFont="1" applyFill="1" applyBorder="1" applyProtection="1"/>
    <xf numFmtId="0" fontId="13" fillId="3" borderId="0" xfId="0" applyNumberFormat="1" applyFont="1" applyFill="1" applyBorder="1" applyProtection="1"/>
    <xf numFmtId="0" fontId="5" fillId="3" borderId="0" xfId="0" applyFont="1" applyFill="1" applyBorder="1" applyAlignment="1" applyProtection="1">
      <alignment horizontal="right"/>
    </xf>
    <xf numFmtId="165" fontId="13" fillId="3" borderId="0" xfId="0" applyNumberFormat="1" applyFont="1" applyFill="1" applyBorder="1" applyProtection="1"/>
    <xf numFmtId="0" fontId="8" fillId="3" borderId="0" xfId="0" applyFont="1" applyFill="1" applyBorder="1" applyProtection="1"/>
    <xf numFmtId="2" fontId="0" fillId="3" borderId="0" xfId="0" applyNumberFormat="1" applyFill="1" applyProtection="1"/>
    <xf numFmtId="0" fontId="32" fillId="0" borderId="0" xfId="0" applyFont="1" applyBorder="1" applyProtection="1"/>
    <xf numFmtId="0" fontId="5" fillId="3" borderId="36" xfId="0" applyFont="1" applyFill="1" applyBorder="1" applyAlignment="1" applyProtection="1">
      <alignment horizontal="right"/>
    </xf>
    <xf numFmtId="0" fontId="5" fillId="3" borderId="0" xfId="0" applyFont="1" applyFill="1" applyBorder="1" applyAlignment="1" applyProtection="1">
      <alignment horizontal="center"/>
    </xf>
    <xf numFmtId="0" fontId="12" fillId="5" borderId="36" xfId="0" applyFont="1" applyFill="1" applyBorder="1" applyAlignment="1" applyProtection="1">
      <alignment horizontal="center"/>
    </xf>
    <xf numFmtId="0" fontId="12" fillId="5" borderId="40" xfId="0" applyFont="1" applyFill="1" applyBorder="1" applyAlignment="1" applyProtection="1">
      <alignment horizontal="center"/>
    </xf>
    <xf numFmtId="0" fontId="10" fillId="3" borderId="10" xfId="0" applyFont="1" applyFill="1" applyBorder="1" applyAlignment="1" applyProtection="1">
      <alignment vertical="center"/>
    </xf>
    <xf numFmtId="0" fontId="5" fillId="5" borderId="35" xfId="0" applyFont="1" applyFill="1" applyBorder="1" applyAlignment="1" applyProtection="1">
      <alignment horizontal="right"/>
      <protection hidden="1"/>
    </xf>
    <xf numFmtId="0" fontId="4" fillId="5" borderId="10" xfId="0" applyFont="1" applyFill="1" applyBorder="1" applyAlignment="1" applyProtection="1">
      <alignment horizontal="center" vertical="center" wrapText="1"/>
      <protection hidden="1"/>
    </xf>
    <xf numFmtId="0" fontId="3" fillId="3" borderId="0" xfId="0" applyFont="1" applyFill="1" applyBorder="1" applyAlignment="1" applyProtection="1">
      <alignment horizontal="center"/>
      <protection hidden="1"/>
    </xf>
    <xf numFmtId="0" fontId="10" fillId="5" borderId="18" xfId="0" applyFont="1" applyFill="1" applyBorder="1" applyAlignment="1" applyProtection="1">
      <alignment horizontal="center" vertical="center" wrapText="1"/>
      <protection hidden="1"/>
    </xf>
    <xf numFmtId="14" fontId="5" fillId="9" borderId="20" xfId="0" applyNumberFormat="1" applyFont="1" applyFill="1" applyBorder="1" applyAlignment="1" applyProtection="1">
      <alignment horizontal="center" vertical="center" wrapText="1"/>
      <protection locked="0"/>
    </xf>
    <xf numFmtId="0" fontId="10" fillId="5" borderId="10" xfId="0" applyFont="1" applyFill="1" applyBorder="1" applyAlignment="1" applyProtection="1">
      <alignment horizontal="center" vertical="center" wrapText="1"/>
      <protection hidden="1"/>
    </xf>
    <xf numFmtId="0" fontId="10" fillId="5" borderId="18" xfId="0" applyFont="1" applyFill="1" applyBorder="1" applyAlignment="1" applyProtection="1">
      <alignment horizontal="center"/>
      <protection hidden="1"/>
    </xf>
    <xf numFmtId="0" fontId="10" fillId="5" borderId="18" xfId="0" applyFont="1" applyFill="1" applyBorder="1" applyAlignment="1" applyProtection="1">
      <alignment horizontal="center" wrapText="1"/>
      <protection hidden="1"/>
    </xf>
    <xf numFmtId="0" fontId="4" fillId="5" borderId="10" xfId="0" applyFont="1" applyFill="1" applyBorder="1" applyAlignment="1" applyProtection="1">
      <alignment horizontal="center"/>
      <protection hidden="1"/>
    </xf>
    <xf numFmtId="0" fontId="3" fillId="0" borderId="1" xfId="0" applyFont="1" applyBorder="1" applyAlignment="1" applyProtection="1">
      <alignment horizontal="right"/>
      <protection hidden="1"/>
    </xf>
    <xf numFmtId="168" fontId="3" fillId="8" borderId="1" xfId="0" applyNumberFormat="1" applyFont="1" applyFill="1" applyBorder="1" applyAlignment="1" applyProtection="1">
      <alignment horizontal="center" vertical="center"/>
      <protection hidden="1"/>
    </xf>
    <xf numFmtId="170" fontId="4" fillId="8" borderId="1" xfId="0" applyNumberFormat="1" applyFont="1" applyFill="1" applyBorder="1" applyAlignment="1" applyProtection="1">
      <alignment horizontal="center" vertical="center"/>
      <protection hidden="1"/>
    </xf>
    <xf numFmtId="0" fontId="4" fillId="3" borderId="10" xfId="0" applyFont="1" applyFill="1" applyBorder="1" applyAlignment="1" applyProtection="1">
      <alignment horizontal="center"/>
      <protection hidden="1"/>
    </xf>
    <xf numFmtId="0" fontId="4" fillId="3" borderId="1" xfId="0" quotePrefix="1" applyFont="1" applyFill="1" applyBorder="1" applyAlignment="1" applyProtection="1">
      <alignment horizontal="center" vertical="center"/>
      <protection hidden="1"/>
    </xf>
    <xf numFmtId="0" fontId="4" fillId="3"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wrapText="1"/>
      <protection hidden="1"/>
    </xf>
    <xf numFmtId="0" fontId="32" fillId="3" borderId="0" xfId="0" applyFont="1" applyFill="1" applyBorder="1" applyProtection="1">
      <protection hidden="1"/>
    </xf>
    <xf numFmtId="0" fontId="36" fillId="3" borderId="0" xfId="0" applyFont="1" applyFill="1" applyBorder="1" applyAlignment="1" applyProtection="1">
      <alignment horizontal="right"/>
      <protection hidden="1"/>
    </xf>
    <xf numFmtId="0" fontId="29" fillId="3" borderId="0" xfId="0" applyFont="1" applyFill="1" applyBorder="1" applyProtection="1">
      <protection hidden="1"/>
    </xf>
    <xf numFmtId="0" fontId="29" fillId="3" borderId="0" xfId="0" applyFont="1" applyFill="1" applyBorder="1" applyAlignment="1" applyProtection="1">
      <alignment horizontal="right"/>
      <protection hidden="1"/>
    </xf>
    <xf numFmtId="0" fontId="29" fillId="3" borderId="0" xfId="0" applyFont="1" applyFill="1" applyProtection="1">
      <protection hidden="1"/>
    </xf>
    <xf numFmtId="0" fontId="29" fillId="0" borderId="0" xfId="0" applyFont="1" applyProtection="1">
      <protection hidden="1"/>
    </xf>
    <xf numFmtId="0" fontId="30" fillId="3" borderId="0" xfId="0" applyFont="1" applyFill="1" applyBorder="1" applyAlignment="1" applyProtection="1">
      <alignment horizontal="right"/>
      <protection hidden="1"/>
    </xf>
    <xf numFmtId="166" fontId="5" fillId="9" borderId="1" xfId="0" applyNumberFormat="1" applyFont="1" applyFill="1" applyBorder="1" applyAlignment="1" applyProtection="1">
      <alignment horizontal="center" vertical="center" wrapText="1"/>
      <protection locked="0"/>
    </xf>
    <xf numFmtId="166" fontId="4" fillId="3" borderId="1" xfId="0" applyNumberFormat="1" applyFont="1" applyFill="1" applyBorder="1" applyAlignment="1" applyProtection="1">
      <alignment horizontal="center" vertical="center" wrapText="1"/>
      <protection hidden="1"/>
    </xf>
    <xf numFmtId="166" fontId="3" fillId="8" borderId="1" xfId="0" applyNumberFormat="1" applyFont="1" applyFill="1" applyBorder="1" applyAlignment="1" applyProtection="1">
      <alignment horizontal="center" vertical="center" wrapText="1"/>
      <protection locked="0"/>
    </xf>
    <xf numFmtId="0" fontId="5" fillId="6" borderId="1" xfId="0" quotePrefix="1" applyFont="1" applyFill="1" applyBorder="1" applyAlignment="1" applyProtection="1">
      <alignment horizontal="center" vertical="center" wrapText="1"/>
      <protection hidden="1"/>
    </xf>
    <xf numFmtId="166" fontId="35" fillId="7" borderId="1" xfId="0" applyNumberFormat="1" applyFont="1" applyFill="1" applyBorder="1" applyAlignment="1" applyProtection="1">
      <alignment horizontal="center" vertical="center"/>
      <protection hidden="1"/>
    </xf>
    <xf numFmtId="0" fontId="3" fillId="0" borderId="1" xfId="0" applyFont="1" applyFill="1" applyBorder="1" applyAlignment="1">
      <alignment wrapText="1"/>
    </xf>
    <xf numFmtId="0" fontId="4" fillId="3" borderId="1" xfId="0" applyFont="1" applyFill="1" applyBorder="1" applyAlignment="1" applyProtection="1">
      <alignment vertical="center" wrapText="1"/>
      <protection hidden="1"/>
    </xf>
    <xf numFmtId="0" fontId="3" fillId="8" borderId="1" xfId="0" applyFont="1" applyFill="1" applyBorder="1" applyAlignment="1" applyProtection="1">
      <alignment horizontal="center" vertical="center" wrapText="1"/>
    </xf>
    <xf numFmtId="0" fontId="3" fillId="0" borderId="0" xfId="0" applyFont="1" applyAlignment="1" applyProtection="1">
      <alignment horizontal="left" vertical="top" wrapText="1"/>
      <protection hidden="1"/>
    </xf>
    <xf numFmtId="0" fontId="0" fillId="8" borderId="0" xfId="0" applyFill="1" applyAlignment="1">
      <alignment horizontal="left" vertical="top" wrapText="1"/>
    </xf>
    <xf numFmtId="0" fontId="37" fillId="11" borderId="1" xfId="0" applyFont="1" applyFill="1" applyBorder="1" applyAlignment="1" applyProtection="1">
      <alignment horizontal="left" vertical="top" wrapText="1"/>
      <protection hidden="1"/>
    </xf>
    <xf numFmtId="0" fontId="16" fillId="8" borderId="1" xfId="0" applyFont="1" applyFill="1" applyBorder="1" applyAlignment="1" applyProtection="1">
      <alignment horizontal="left" vertical="top" wrapText="1"/>
      <protection hidden="1"/>
    </xf>
    <xf numFmtId="0" fontId="3" fillId="8" borderId="1" xfId="0" applyFont="1" applyFill="1" applyBorder="1" applyAlignment="1" applyProtection="1">
      <alignment horizontal="left" vertical="top" wrapText="1"/>
      <protection hidden="1"/>
    </xf>
    <xf numFmtId="0" fontId="5" fillId="12" borderId="1" xfId="0" applyFont="1" applyFill="1" applyBorder="1" applyAlignment="1" applyProtection="1">
      <alignment horizontal="left" vertical="top" wrapText="1"/>
      <protection hidden="1"/>
    </xf>
    <xf numFmtId="0" fontId="3" fillId="8" borderId="0" xfId="0" applyFont="1" applyFill="1" applyAlignment="1" applyProtection="1">
      <alignment horizontal="left" vertical="top" wrapText="1"/>
      <protection hidden="1"/>
    </xf>
    <xf numFmtId="0" fontId="12" fillId="5" borderId="16" xfId="0" applyFont="1" applyFill="1" applyBorder="1" applyAlignment="1" applyProtection="1">
      <alignment horizontal="center" wrapText="1"/>
      <protection hidden="1"/>
    </xf>
    <xf numFmtId="0" fontId="4" fillId="5" borderId="23" xfId="0" applyFont="1" applyFill="1" applyBorder="1" applyAlignment="1" applyProtection="1">
      <alignment horizontal="center" wrapText="1"/>
      <protection hidden="1"/>
    </xf>
    <xf numFmtId="0" fontId="31" fillId="5" borderId="23" xfId="0" applyFont="1" applyFill="1" applyBorder="1" applyAlignment="1" applyProtection="1">
      <alignment horizontal="center" wrapText="1"/>
      <protection hidden="1"/>
    </xf>
    <xf numFmtId="0" fontId="31" fillId="5" borderId="16" xfId="0" applyFont="1" applyFill="1" applyBorder="1" applyAlignment="1" applyProtection="1">
      <alignment horizontal="center" wrapText="1"/>
      <protection hidden="1"/>
    </xf>
    <xf numFmtId="0" fontId="12" fillId="9" borderId="1" xfId="0" applyFont="1" applyFill="1" applyBorder="1" applyAlignment="1" applyProtection="1">
      <alignment horizontal="center" vertical="center"/>
    </xf>
    <xf numFmtId="168" fontId="12" fillId="9" borderId="1" xfId="0" applyNumberFormat="1" applyFont="1" applyFill="1" applyBorder="1" applyAlignment="1" applyProtection="1">
      <alignment horizontal="center" vertical="center"/>
      <protection hidden="1"/>
    </xf>
    <xf numFmtId="0" fontId="0" fillId="8" borderId="0" xfId="0" applyFill="1" applyProtection="1">
      <protection hidden="1"/>
    </xf>
    <xf numFmtId="0" fontId="0" fillId="8" borderId="0" xfId="0" applyFill="1" applyAlignment="1" applyProtection="1">
      <alignment horizontal="left" vertical="center"/>
      <protection hidden="1"/>
    </xf>
    <xf numFmtId="0" fontId="0" fillId="8" borderId="0" xfId="0" applyFill="1" applyProtection="1"/>
    <xf numFmtId="0" fontId="3" fillId="3" borderId="3" xfId="0" applyFont="1" applyFill="1" applyBorder="1" applyAlignment="1" applyProtection="1">
      <alignment wrapText="1"/>
      <protection hidden="1"/>
    </xf>
    <xf numFmtId="0" fontId="4" fillId="9" borderId="1" xfId="0" applyFont="1" applyFill="1" applyBorder="1" applyAlignment="1" applyProtection="1">
      <alignment horizontal="center" vertical="center" wrapText="1"/>
      <protection locked="0"/>
    </xf>
    <xf numFmtId="14" fontId="13" fillId="3" borderId="0" xfId="0" applyNumberFormat="1" applyFont="1" applyFill="1" applyBorder="1" applyProtection="1">
      <protection hidden="1"/>
    </xf>
    <xf numFmtId="0" fontId="13" fillId="3" borderId="0" xfId="0" applyNumberFormat="1" applyFont="1" applyFill="1" applyBorder="1" applyProtection="1">
      <protection hidden="1"/>
    </xf>
    <xf numFmtId="165" fontId="13" fillId="3" borderId="0" xfId="0" applyNumberFormat="1" applyFont="1" applyFill="1" applyBorder="1" applyProtection="1">
      <protection hidden="1"/>
    </xf>
    <xf numFmtId="0" fontId="5" fillId="8" borderId="1" xfId="0" applyFont="1" applyFill="1" applyBorder="1" applyAlignment="1" applyProtection="1">
      <alignment horizontal="center" vertical="center"/>
      <protection hidden="1"/>
    </xf>
    <xf numFmtId="2" fontId="5" fillId="8" borderId="1" xfId="0" applyNumberFormat="1" applyFont="1" applyFill="1" applyBorder="1" applyAlignment="1" applyProtection="1">
      <alignment horizontal="center" vertical="center"/>
      <protection hidden="1"/>
    </xf>
    <xf numFmtId="2" fontId="5" fillId="6" borderId="1" xfId="0" quotePrefix="1" applyNumberFormat="1" applyFont="1" applyFill="1" applyBorder="1" applyAlignment="1" applyProtection="1">
      <alignment horizontal="center"/>
      <protection hidden="1"/>
    </xf>
    <xf numFmtId="2" fontId="0" fillId="6" borderId="1" xfId="0" quotePrefix="1" applyNumberFormat="1" applyFill="1" applyBorder="1" applyAlignment="1" applyProtection="1">
      <alignment horizontal="center"/>
      <protection hidden="1"/>
    </xf>
    <xf numFmtId="0" fontId="5" fillId="6" borderId="1" xfId="0" quotePrefix="1" applyFont="1" applyFill="1" applyBorder="1" applyAlignment="1" applyProtection="1">
      <alignment horizontal="center"/>
      <protection hidden="1"/>
    </xf>
    <xf numFmtId="0" fontId="11" fillId="5" borderId="1" xfId="0" applyFont="1" applyFill="1" applyBorder="1" applyAlignment="1" applyProtection="1">
      <alignment horizontal="center" vertical="center"/>
      <protection hidden="1"/>
    </xf>
    <xf numFmtId="0" fontId="5" fillId="7" borderId="35" xfId="0" applyFont="1" applyFill="1" applyBorder="1" applyAlignment="1" applyProtection="1">
      <alignment horizontal="right" vertical="center"/>
      <protection hidden="1"/>
    </xf>
    <xf numFmtId="0" fontId="5" fillId="7" borderId="20" xfId="0" applyFont="1" applyFill="1" applyBorder="1" applyAlignment="1" applyProtection="1">
      <alignment horizontal="right" vertical="center"/>
      <protection hidden="1"/>
    </xf>
    <xf numFmtId="0" fontId="5" fillId="5" borderId="35" xfId="0" applyFont="1" applyFill="1" applyBorder="1" applyAlignment="1" applyProtection="1">
      <alignment horizontal="right"/>
      <protection hidden="1"/>
    </xf>
    <xf numFmtId="0" fontId="5" fillId="5" borderId="20" xfId="0" applyFont="1" applyFill="1" applyBorder="1" applyAlignment="1" applyProtection="1">
      <alignment horizontal="right"/>
      <protection hidden="1"/>
    </xf>
    <xf numFmtId="0" fontId="5" fillId="9" borderId="35" xfId="0" applyFont="1" applyFill="1" applyBorder="1" applyAlignment="1" applyProtection="1">
      <alignment horizontal="left" vertical="center"/>
      <protection locked="0"/>
    </xf>
    <xf numFmtId="0" fontId="5" fillId="9" borderId="25" xfId="0" applyFont="1" applyFill="1" applyBorder="1" applyAlignment="1" applyProtection="1">
      <alignment horizontal="left" vertical="center"/>
      <protection locked="0"/>
    </xf>
    <xf numFmtId="0" fontId="5" fillId="9" borderId="20" xfId="0" applyFont="1" applyFill="1" applyBorder="1" applyAlignment="1" applyProtection="1">
      <alignment horizontal="left" vertical="center"/>
      <protection locked="0"/>
    </xf>
    <xf numFmtId="0" fontId="5" fillId="3" borderId="35" xfId="0" applyFont="1" applyFill="1" applyBorder="1" applyAlignment="1" applyProtection="1">
      <alignment horizontal="left" vertical="center"/>
      <protection locked="0"/>
    </xf>
    <xf numFmtId="0" fontId="5" fillId="3" borderId="25" xfId="0" applyFont="1" applyFill="1" applyBorder="1" applyAlignment="1" applyProtection="1">
      <alignment horizontal="left" vertical="center"/>
      <protection locked="0"/>
    </xf>
    <xf numFmtId="0" fontId="5" fillId="3" borderId="20" xfId="0" applyFont="1" applyFill="1" applyBorder="1" applyAlignment="1" applyProtection="1">
      <alignment horizontal="left" vertical="center"/>
      <protection locked="0"/>
    </xf>
    <xf numFmtId="0" fontId="21" fillId="3" borderId="0" xfId="0" applyFont="1" applyFill="1" applyBorder="1" applyAlignment="1" applyProtection="1">
      <alignment horizontal="left" vertical="top" wrapText="1"/>
      <protection hidden="1"/>
    </xf>
    <xf numFmtId="0" fontId="22" fillId="3" borderId="0" xfId="0" applyFont="1" applyFill="1" applyBorder="1" applyAlignment="1" applyProtection="1">
      <alignment horizontal="left" vertical="top" wrapText="1"/>
      <protection hidden="1"/>
    </xf>
    <xf numFmtId="0" fontId="12" fillId="4" borderId="35" xfId="0" applyFont="1" applyFill="1" applyBorder="1" applyAlignment="1" applyProtection="1">
      <alignment horizontal="left" vertical="top" wrapText="1"/>
      <protection hidden="1"/>
    </xf>
    <xf numFmtId="0" fontId="9" fillId="4" borderId="25" xfId="0" applyFont="1" applyFill="1" applyBorder="1" applyAlignment="1" applyProtection="1">
      <alignment horizontal="left" vertical="top" wrapText="1"/>
      <protection hidden="1"/>
    </xf>
    <xf numFmtId="0" fontId="9" fillId="4" borderId="20" xfId="0" applyFont="1" applyFill="1" applyBorder="1" applyAlignment="1" applyProtection="1">
      <alignment horizontal="left" vertical="top" wrapText="1"/>
      <protection hidden="1"/>
    </xf>
    <xf numFmtId="0" fontId="21" fillId="3" borderId="0" xfId="0" applyFont="1" applyFill="1" applyBorder="1" applyAlignment="1" applyProtection="1">
      <alignment horizontal="left" vertical="top"/>
      <protection hidden="1"/>
    </xf>
    <xf numFmtId="0" fontId="22" fillId="3" borderId="0" xfId="0" applyFont="1" applyFill="1" applyBorder="1" applyAlignment="1" applyProtection="1">
      <alignment horizontal="left" vertical="top"/>
      <protection hidden="1"/>
    </xf>
    <xf numFmtId="0" fontId="4" fillId="5" borderId="18" xfId="0" applyFont="1" applyFill="1" applyBorder="1" applyAlignment="1" applyProtection="1">
      <alignment horizontal="center" vertical="center" wrapText="1"/>
      <protection hidden="1"/>
    </xf>
    <xf numFmtId="0" fontId="4" fillId="5" borderId="10" xfId="0" applyFont="1" applyFill="1" applyBorder="1" applyAlignment="1" applyProtection="1">
      <alignment horizontal="center" vertical="center" wrapText="1"/>
      <protection hidden="1"/>
    </xf>
    <xf numFmtId="0" fontId="12" fillId="4" borderId="35" xfId="0" applyFont="1" applyFill="1" applyBorder="1" applyAlignment="1" applyProtection="1">
      <alignment horizontal="left" vertical="top" wrapText="1"/>
      <protection locked="0"/>
    </xf>
    <xf numFmtId="0" fontId="12" fillId="4" borderId="25" xfId="0" applyFont="1" applyFill="1" applyBorder="1" applyAlignment="1" applyProtection="1">
      <alignment horizontal="left" vertical="top" wrapText="1"/>
      <protection locked="0"/>
    </xf>
    <xf numFmtId="0" fontId="12" fillId="4" borderId="20" xfId="0" applyFont="1" applyFill="1" applyBorder="1" applyAlignment="1" applyProtection="1">
      <alignment horizontal="left" vertical="top" wrapText="1"/>
      <protection locked="0"/>
    </xf>
    <xf numFmtId="0" fontId="5" fillId="5" borderId="35" xfId="0" applyFont="1" applyFill="1" applyBorder="1" applyAlignment="1" applyProtection="1">
      <alignment horizontal="right"/>
    </xf>
    <xf numFmtId="0" fontId="5" fillId="5" borderId="20" xfId="0" applyFont="1" applyFill="1" applyBorder="1" applyAlignment="1" applyProtection="1">
      <alignment horizontal="right"/>
    </xf>
    <xf numFmtId="0" fontId="5" fillId="3" borderId="35" xfId="0" applyFont="1" applyFill="1" applyBorder="1" applyAlignment="1" applyProtection="1">
      <alignment horizontal="left" vertical="center"/>
      <protection hidden="1"/>
    </xf>
    <xf numFmtId="0" fontId="5" fillId="3" borderId="25" xfId="0" applyFont="1" applyFill="1" applyBorder="1" applyAlignment="1" applyProtection="1">
      <alignment horizontal="left" vertical="center"/>
      <protection hidden="1"/>
    </xf>
    <xf numFmtId="0" fontId="5" fillId="3" borderId="20" xfId="0" applyFont="1" applyFill="1" applyBorder="1" applyAlignment="1" applyProtection="1">
      <alignment horizontal="left" vertical="center"/>
      <protection hidden="1"/>
    </xf>
    <xf numFmtId="0" fontId="21" fillId="3" borderId="0" xfId="0" applyFont="1" applyFill="1" applyBorder="1" applyAlignment="1" applyProtection="1">
      <alignment vertical="top" wrapText="1"/>
      <protection hidden="1"/>
    </xf>
    <xf numFmtId="0" fontId="12" fillId="5" borderId="36" xfId="0" applyFont="1" applyFill="1" applyBorder="1" applyAlignment="1" applyProtection="1">
      <alignment horizontal="center" wrapText="1"/>
      <protection hidden="1"/>
    </xf>
    <xf numFmtId="0" fontId="12" fillId="5" borderId="37" xfId="0" applyFont="1" applyFill="1" applyBorder="1" applyAlignment="1" applyProtection="1">
      <alignment horizontal="center" wrapText="1"/>
      <protection hidden="1"/>
    </xf>
    <xf numFmtId="0" fontId="12" fillId="5" borderId="23" xfId="0" applyFont="1" applyFill="1" applyBorder="1" applyAlignment="1" applyProtection="1">
      <alignment horizontal="center" wrapText="1"/>
      <protection hidden="1"/>
    </xf>
    <xf numFmtId="0" fontId="5" fillId="3" borderId="1" xfId="0" applyFont="1" applyFill="1" applyBorder="1" applyAlignment="1" applyProtection="1">
      <alignment horizontal="left"/>
      <protection hidden="1"/>
    </xf>
    <xf numFmtId="0" fontId="12" fillId="5" borderId="36" xfId="0" applyFont="1" applyFill="1" applyBorder="1" applyAlignment="1" applyProtection="1">
      <alignment horizontal="center"/>
      <protection hidden="1"/>
    </xf>
    <xf numFmtId="0" fontId="12" fillId="5" borderId="23" xfId="0" applyFont="1" applyFill="1" applyBorder="1" applyAlignment="1" applyProtection="1">
      <alignment horizontal="center"/>
      <protection hidden="1"/>
    </xf>
    <xf numFmtId="14" fontId="13" fillId="8" borderId="35" xfId="0" applyNumberFormat="1" applyFont="1" applyFill="1" applyBorder="1" applyAlignment="1" applyProtection="1">
      <alignment horizontal="right"/>
      <protection hidden="1"/>
    </xf>
    <xf numFmtId="14" fontId="13" fillId="8" borderId="20" xfId="0" applyNumberFormat="1" applyFont="1" applyFill="1" applyBorder="1" applyAlignment="1" applyProtection="1">
      <alignment horizontal="right"/>
      <protection hidden="1"/>
    </xf>
    <xf numFmtId="0" fontId="13" fillId="3" borderId="35" xfId="0" applyNumberFormat="1" applyFont="1" applyFill="1" applyBorder="1" applyAlignment="1" applyProtection="1">
      <alignment horizontal="right"/>
      <protection hidden="1"/>
    </xf>
    <xf numFmtId="0" fontId="13" fillId="3" borderId="20" xfId="0" applyNumberFormat="1" applyFont="1" applyFill="1" applyBorder="1" applyAlignment="1" applyProtection="1">
      <alignment horizontal="right"/>
      <protection hidden="1"/>
    </xf>
    <xf numFmtId="0" fontId="5" fillId="3" borderId="1" xfId="0" applyFont="1" applyFill="1" applyBorder="1" applyAlignment="1" applyProtection="1">
      <alignment horizontal="left" vertical="center"/>
      <protection hidden="1"/>
    </xf>
    <xf numFmtId="0" fontId="5" fillId="3" borderId="10" xfId="0" applyFont="1" applyFill="1" applyBorder="1" applyAlignment="1" applyProtection="1">
      <alignment horizontal="left"/>
      <protection hidden="1"/>
    </xf>
    <xf numFmtId="0" fontId="4" fillId="4" borderId="35" xfId="0" applyFont="1" applyFill="1" applyBorder="1" applyAlignment="1" applyProtection="1">
      <alignment horizontal="left" vertical="top" wrapText="1"/>
      <protection locked="0"/>
    </xf>
    <xf numFmtId="0" fontId="4" fillId="4" borderId="25" xfId="0" applyFont="1" applyFill="1" applyBorder="1" applyAlignment="1" applyProtection="1">
      <alignment horizontal="left" vertical="top" wrapText="1"/>
      <protection locked="0"/>
    </xf>
    <xf numFmtId="0" fontId="4" fillId="4" borderId="20" xfId="0" applyFont="1" applyFill="1" applyBorder="1" applyAlignment="1" applyProtection="1">
      <alignment horizontal="left" vertical="top" wrapText="1"/>
      <protection locked="0"/>
    </xf>
    <xf numFmtId="0" fontId="5" fillId="5" borderId="35" xfId="0" applyFont="1" applyFill="1" applyBorder="1" applyAlignment="1" applyProtection="1">
      <alignment horizontal="center" vertical="center" wrapText="1"/>
      <protection hidden="1"/>
    </xf>
    <xf numFmtId="0" fontId="5" fillId="5" borderId="25" xfId="0" applyFont="1" applyFill="1" applyBorder="1" applyAlignment="1" applyProtection="1">
      <alignment horizontal="center" vertical="center" wrapText="1"/>
      <protection hidden="1"/>
    </xf>
    <xf numFmtId="0" fontId="12" fillId="4" borderId="35" xfId="0" applyFont="1" applyFill="1" applyBorder="1" applyAlignment="1" applyProtection="1">
      <alignment horizontal="center" vertical="top" wrapText="1"/>
      <protection locked="0"/>
    </xf>
    <xf numFmtId="0" fontId="12" fillId="4" borderId="25" xfId="0" applyFont="1" applyFill="1" applyBorder="1" applyAlignment="1" applyProtection="1">
      <alignment horizontal="center" vertical="top" wrapText="1"/>
      <protection locked="0"/>
    </xf>
    <xf numFmtId="0" fontId="12" fillId="4" borderId="20" xfId="0" applyFont="1" applyFill="1" applyBorder="1" applyAlignment="1" applyProtection="1">
      <alignment horizontal="center" vertical="top" wrapText="1"/>
      <protection locked="0"/>
    </xf>
    <xf numFmtId="0" fontId="5" fillId="5" borderId="35" xfId="0" applyFont="1" applyFill="1" applyBorder="1" applyAlignment="1" applyProtection="1">
      <alignment horizontal="right" wrapText="1"/>
    </xf>
    <xf numFmtId="0" fontId="5" fillId="5" borderId="20" xfId="0" applyFont="1" applyFill="1" applyBorder="1" applyAlignment="1" applyProtection="1">
      <alignment horizontal="right" wrapText="1"/>
    </xf>
    <xf numFmtId="0" fontId="5" fillId="3" borderId="1" xfId="0" applyFont="1" applyFill="1" applyBorder="1" applyAlignment="1" applyProtection="1">
      <alignment horizontal="left"/>
    </xf>
    <xf numFmtId="0" fontId="5" fillId="3" borderId="35" xfId="0" applyFont="1" applyFill="1" applyBorder="1" applyAlignment="1" applyProtection="1">
      <alignment horizontal="left"/>
    </xf>
    <xf numFmtId="0" fontId="5" fillId="3" borderId="25" xfId="0" applyFont="1" applyFill="1" applyBorder="1" applyAlignment="1" applyProtection="1">
      <alignment horizontal="left"/>
    </xf>
    <xf numFmtId="0" fontId="5" fillId="3" borderId="20" xfId="0" applyFont="1" applyFill="1" applyBorder="1" applyAlignment="1" applyProtection="1">
      <alignment horizontal="left"/>
    </xf>
    <xf numFmtId="0" fontId="33" fillId="5" borderId="35" xfId="0" applyFont="1" applyFill="1" applyBorder="1" applyAlignment="1" applyProtection="1">
      <alignment horizontal="right" wrapText="1"/>
    </xf>
    <xf numFmtId="0" fontId="33" fillId="5" borderId="20" xfId="0" applyFont="1" applyFill="1" applyBorder="1" applyAlignment="1" applyProtection="1">
      <alignment horizontal="right" wrapText="1"/>
    </xf>
    <xf numFmtId="0" fontId="5" fillId="5" borderId="35" xfId="0" applyFont="1" applyFill="1" applyBorder="1" applyAlignment="1" applyProtection="1">
      <alignment horizontal="right" vertical="center" wrapText="1"/>
    </xf>
    <xf numFmtId="0" fontId="5" fillId="5" borderId="20" xfId="0" applyFont="1" applyFill="1" applyBorder="1" applyAlignment="1" applyProtection="1">
      <alignment horizontal="right" vertical="center" wrapText="1"/>
    </xf>
    <xf numFmtId="0" fontId="11" fillId="5" borderId="35" xfId="0" applyFont="1" applyFill="1" applyBorder="1" applyAlignment="1" applyProtection="1">
      <alignment horizontal="center"/>
    </xf>
    <xf numFmtId="0" fontId="11" fillId="5" borderId="25" xfId="0" applyFont="1" applyFill="1" applyBorder="1" applyAlignment="1" applyProtection="1">
      <alignment horizontal="center"/>
    </xf>
    <xf numFmtId="0" fontId="11" fillId="5" borderId="20" xfId="0" applyFont="1" applyFill="1" applyBorder="1" applyAlignment="1" applyProtection="1">
      <alignment horizontal="center"/>
    </xf>
    <xf numFmtId="0" fontId="5" fillId="3" borderId="35" xfId="0" applyFont="1" applyFill="1" applyBorder="1" applyAlignment="1" applyProtection="1">
      <alignment horizontal="left"/>
      <protection hidden="1"/>
    </xf>
    <xf numFmtId="0" fontId="5" fillId="3" borderId="25" xfId="0" applyFont="1" applyFill="1" applyBorder="1" applyAlignment="1" applyProtection="1">
      <alignment horizontal="left"/>
      <protection hidden="1"/>
    </xf>
    <xf numFmtId="0" fontId="5" fillId="3" borderId="20" xfId="0" applyFont="1" applyFill="1" applyBorder="1" applyAlignment="1" applyProtection="1">
      <alignment horizontal="left"/>
      <protection hidden="1"/>
    </xf>
    <xf numFmtId="0" fontId="11" fillId="5" borderId="35" xfId="0" applyFont="1" applyFill="1" applyBorder="1" applyAlignment="1" applyProtection="1">
      <alignment horizontal="center"/>
      <protection hidden="1"/>
    </xf>
    <xf numFmtId="0" fontId="11" fillId="5" borderId="25" xfId="0" applyFont="1" applyFill="1" applyBorder="1" applyAlignment="1" applyProtection="1">
      <alignment horizontal="center"/>
      <protection hidden="1"/>
    </xf>
    <xf numFmtId="0" fontId="11" fillId="5" borderId="20" xfId="0" applyFont="1" applyFill="1" applyBorder="1" applyAlignment="1" applyProtection="1">
      <alignment horizontal="center"/>
      <protection hidden="1"/>
    </xf>
    <xf numFmtId="0" fontId="5" fillId="5" borderId="35" xfId="0" applyFont="1" applyFill="1" applyBorder="1" applyAlignment="1" applyProtection="1">
      <alignment horizontal="right" wrapText="1"/>
      <protection hidden="1"/>
    </xf>
    <xf numFmtId="0" fontId="5" fillId="5" borderId="20" xfId="0" applyFont="1" applyFill="1" applyBorder="1" applyAlignment="1" applyProtection="1">
      <alignment horizontal="right" wrapText="1"/>
      <protection hidden="1"/>
    </xf>
    <xf numFmtId="0" fontId="5" fillId="5" borderId="35" xfId="0" applyFont="1" applyFill="1" applyBorder="1" applyAlignment="1" applyProtection="1">
      <alignment horizontal="right" vertical="center" wrapText="1"/>
      <protection hidden="1"/>
    </xf>
    <xf numFmtId="0" fontId="5" fillId="5" borderId="20" xfId="0" applyFont="1" applyFill="1" applyBorder="1" applyAlignment="1" applyProtection="1">
      <alignment horizontal="right" vertical="center" wrapText="1"/>
      <protection hidden="1"/>
    </xf>
    <xf numFmtId="0" fontId="19" fillId="0" borderId="5" xfId="0" applyFont="1" applyFill="1" applyBorder="1" applyAlignment="1"/>
    <xf numFmtId="0" fontId="19" fillId="0" borderId="6" xfId="0" applyFont="1" applyFill="1" applyBorder="1" applyAlignment="1"/>
    <xf numFmtId="0" fontId="19" fillId="0" borderId="7" xfId="0" applyFont="1" applyFill="1" applyBorder="1" applyAlignment="1"/>
    <xf numFmtId="0" fontId="0" fillId="0" borderId="41" xfId="0" applyFont="1" applyFill="1" applyBorder="1" applyAlignment="1" applyProtection="1">
      <alignment horizontal="left"/>
    </xf>
    <xf numFmtId="0" fontId="0" fillId="0" borderId="42" xfId="0" applyFont="1" applyFill="1" applyBorder="1" applyAlignment="1" applyProtection="1">
      <alignment horizontal="left"/>
    </xf>
    <xf numFmtId="0" fontId="0" fillId="0" borderId="34" xfId="0" applyFont="1" applyFill="1" applyBorder="1" applyAlignment="1" applyProtection="1">
      <alignment horizontal="left"/>
    </xf>
    <xf numFmtId="0" fontId="0" fillId="0" borderId="31" xfId="0" applyFont="1" applyFill="1" applyBorder="1" applyAlignment="1" applyProtection="1">
      <alignment horizontal="left"/>
    </xf>
    <xf numFmtId="0" fontId="0" fillId="0" borderId="17" xfId="0" applyFont="1" applyFill="1" applyBorder="1" applyAlignment="1" applyProtection="1">
      <alignment horizontal="left"/>
    </xf>
    <xf numFmtId="0" fontId="0" fillId="0" borderId="19" xfId="0" applyFont="1" applyFill="1" applyBorder="1" applyAlignment="1" applyProtection="1">
      <alignment horizontal="left"/>
    </xf>
    <xf numFmtId="0" fontId="0" fillId="0" borderId="12" xfId="0" applyFont="1" applyFill="1" applyBorder="1" applyAlignment="1" applyProtection="1">
      <alignment horizontal="left"/>
    </xf>
    <xf numFmtId="0" fontId="0" fillId="0" borderId="14" xfId="0" applyFont="1" applyFill="1" applyBorder="1" applyAlignment="1" applyProtection="1">
      <alignment horizontal="left"/>
    </xf>
  </cellXfs>
  <cellStyles count="6">
    <cellStyle name="Collegamento ipertestuale" xfId="2" builtinId="8"/>
    <cellStyle name="Komma 2" xfId="5"/>
    <cellStyle name="Normal 11 4" xfId="3"/>
    <cellStyle name="Normal_DID-list Jan-2007" xfId="1"/>
    <cellStyle name="Normale" xfId="0" builtinId="0"/>
    <cellStyle name="Standard 2" xfId="4"/>
  </cellStyles>
  <dxfs count="96">
    <dxf>
      <fill>
        <patternFill>
          <bgColor theme="0"/>
        </patternFill>
      </fill>
    </dxf>
    <dxf>
      <fill>
        <patternFill patternType="none">
          <bgColor auto="1"/>
        </patternFill>
      </fill>
    </dxf>
    <dxf>
      <fill>
        <patternFill>
          <bgColor rgb="FFFF9900"/>
        </patternFill>
      </fill>
    </dxf>
    <dxf>
      <fill>
        <patternFill>
          <bgColor rgb="FF22FE47"/>
        </patternFill>
      </fill>
    </dxf>
    <dxf>
      <fill>
        <patternFill>
          <bgColor theme="0"/>
        </patternFill>
      </fill>
    </dxf>
    <dxf>
      <fill>
        <patternFill>
          <bgColor rgb="FFFF9900"/>
        </patternFill>
      </fill>
    </dxf>
    <dxf>
      <fill>
        <patternFill>
          <bgColor rgb="FF22FE47"/>
        </patternFill>
      </fill>
    </dxf>
    <dxf>
      <fill>
        <patternFill>
          <bgColor theme="0"/>
        </patternFill>
      </fill>
    </dxf>
    <dxf>
      <fill>
        <patternFill>
          <bgColor theme="0"/>
        </patternFill>
      </fill>
    </dxf>
    <dxf>
      <fill>
        <patternFill>
          <bgColor theme="0"/>
        </patternFill>
      </fill>
    </dxf>
    <dxf>
      <fill>
        <patternFill>
          <bgColor rgb="FFFF9900"/>
        </patternFill>
      </fill>
    </dxf>
    <dxf>
      <fill>
        <patternFill>
          <bgColor rgb="FF00FF00"/>
        </patternFill>
      </fill>
    </dxf>
    <dxf>
      <fill>
        <patternFill>
          <bgColor rgb="FFFF9900"/>
        </patternFill>
      </fill>
    </dxf>
    <dxf>
      <fill>
        <patternFill>
          <bgColor rgb="FF22FE47"/>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9" tint="0.39994506668294322"/>
        </patternFill>
      </fill>
    </dxf>
    <dxf>
      <fill>
        <patternFill patternType="solid">
          <bgColor theme="9" tint="0.39994506668294322"/>
        </patternFill>
      </fill>
    </dxf>
    <dxf>
      <fill>
        <patternFill>
          <bgColor theme="9" tint="0.39994506668294322"/>
        </patternFill>
      </fill>
    </dxf>
    <dxf>
      <fill>
        <patternFill>
          <bgColor rgb="FFFFFF99"/>
        </patternFill>
      </fill>
    </dxf>
    <dxf>
      <fill>
        <patternFill>
          <bgColor rgb="FF92D050"/>
        </patternFill>
      </fill>
    </dxf>
    <dxf>
      <fill>
        <patternFill>
          <bgColor rgb="FFFFC0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ont>
        <color rgb="FFFF0000"/>
      </font>
    </dxf>
    <dxf>
      <font>
        <b/>
        <i val="0"/>
        <color rgb="FFFF0000"/>
      </font>
    </dxf>
    <dxf>
      <fill>
        <patternFill>
          <bgColor theme="9" tint="0.39994506668294322"/>
        </patternFill>
      </fill>
    </dxf>
    <dxf>
      <font>
        <b/>
        <i val="0"/>
        <color rgb="FFFF0000"/>
      </font>
    </dxf>
    <dxf>
      <fill>
        <patternFill>
          <bgColor rgb="FFFF9966"/>
        </patternFill>
      </fill>
    </dxf>
    <dxf>
      <fill>
        <patternFill>
          <bgColor rgb="FFFF9966"/>
        </patternFill>
      </fill>
    </dxf>
    <dxf>
      <fill>
        <patternFill>
          <bgColor theme="0"/>
        </patternFill>
      </fill>
    </dxf>
    <dxf>
      <fill>
        <patternFill>
          <bgColor rgb="FFFF9966"/>
        </patternFill>
      </fill>
    </dxf>
    <dxf>
      <font>
        <color rgb="FFFF0000"/>
      </font>
    </dxf>
  </dxfs>
  <tableStyles count="0" defaultTableStyle="TableStyleMedium9" defaultPivotStyle="PivotStyleLight16"/>
  <colors>
    <mruColors>
      <color rgb="FF00FF00"/>
      <color rgb="FFFF9900"/>
      <color rgb="FF22FE47"/>
      <color rgb="FFFF99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UZ\Vergabegrdl.%20deutsch\Aktuelle%20VGR\UZ%20194%20Ausgabe%20Januar%202015\Zur%20Ver&#246;ffentlichung\Anlagen\194-1501-d-Anlage%202_e-Annex%20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structions-EN"/>
      <sheetName val="Anleitung-DE"/>
      <sheetName val="Formulation Pre-Products"/>
      <sheetName val="Ingoing Substances"/>
      <sheetName val="Ingoing Substances_DID"/>
      <sheetName val="Results-1"/>
      <sheetName val="Results-2"/>
      <sheetName val="Packaging-without refill"/>
      <sheetName val="Packaging-with refill"/>
      <sheetName val="DID List"/>
      <sheetName val="Historie"/>
      <sheetName val="Languages"/>
      <sheetName val="Auswahldaten"/>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5">
          <cell r="C15" t="str">
            <v>Tensid ohne Anteile von regenerativen Kohlenstoff</v>
          </cell>
        </row>
        <row r="16">
          <cell r="C16" t="str">
            <v>Tensid aus Palmöl/Palmkernöl</v>
          </cell>
        </row>
        <row r="17">
          <cell r="C17" t="str">
            <v>Tensid mit Anteilen regenerativen Kohlenstoff (nicht Palmöl/Palmkernöl)</v>
          </cell>
        </row>
        <row r="19">
          <cell r="C19" t="str">
            <v>Biozid</v>
          </cell>
        </row>
        <row r="20">
          <cell r="C20" t="str">
            <v>Duftstoff</v>
          </cell>
        </row>
        <row r="21">
          <cell r="C21" t="str">
            <v>Farbstoff</v>
          </cell>
        </row>
        <row r="22">
          <cell r="C22" t="str">
            <v>Alkali</v>
          </cell>
        </row>
        <row r="23">
          <cell r="C23" t="str">
            <v>Säure</v>
          </cell>
        </row>
        <row r="24">
          <cell r="C24" t="str">
            <v>Bitterstoff</v>
          </cell>
        </row>
        <row r="25">
          <cell r="C25" t="str">
            <v>Bleichmittel</v>
          </cell>
        </row>
        <row r="26">
          <cell r="C26" t="str">
            <v>Bleichmittelaktivator</v>
          </cell>
        </row>
        <row r="27">
          <cell r="C27" t="str">
            <v>Builder</v>
          </cell>
        </row>
        <row r="28">
          <cell r="C28" t="str">
            <v>Dispergiermittel</v>
          </cell>
        </row>
        <row r="29">
          <cell r="C29" t="str">
            <v>Entschäumer</v>
          </cell>
        </row>
        <row r="30">
          <cell r="C30" t="str">
            <v>Enzyme</v>
          </cell>
        </row>
        <row r="31">
          <cell r="C31" t="str">
            <v>Pflegemittel</v>
          </cell>
        </row>
        <row r="32">
          <cell r="C32" t="str">
            <v>Hilfsstoff</v>
          </cell>
        </row>
        <row r="33">
          <cell r="C33" t="str">
            <v>Hydrotrop</v>
          </cell>
        </row>
        <row r="34">
          <cell r="C34" t="str">
            <v>Komplexbildner</v>
          </cell>
        </row>
        <row r="35">
          <cell r="C35" t="str">
            <v>Korrosionsschutz</v>
          </cell>
        </row>
        <row r="36">
          <cell r="C36" t="str">
            <v>Lösungsmittel</v>
          </cell>
        </row>
        <row r="37">
          <cell r="C37" t="str">
            <v>Reibekörper</v>
          </cell>
        </row>
        <row r="38">
          <cell r="C38" t="str">
            <v>Trübungsmittel</v>
          </cell>
        </row>
        <row r="39">
          <cell r="C39" t="str">
            <v>Treibmittel</v>
          </cell>
        </row>
        <row r="40">
          <cell r="C40" t="str">
            <v>Stellmittel</v>
          </cell>
        </row>
        <row r="41">
          <cell r="C41" t="str">
            <v>Viskositätsregulierer</v>
          </cell>
        </row>
        <row r="42">
          <cell r="C42" t="str">
            <v>Sonstige</v>
          </cell>
        </row>
        <row r="71">
          <cell r="A71" t="str">
            <v>Flüssig</v>
          </cell>
        </row>
        <row r="72">
          <cell r="A72" t="str">
            <v>Fest</v>
          </cell>
        </row>
        <row r="75">
          <cell r="A75" t="str">
            <v>Flüssig</v>
          </cell>
        </row>
        <row r="76">
          <cell r="A76" t="str">
            <v>Fest</v>
          </cell>
        </row>
        <row r="77">
          <cell r="A77" t="str">
            <v>gelöst</v>
          </cell>
        </row>
        <row r="78">
          <cell r="A78" t="str">
            <v>Fest (dispergiert)</v>
          </cell>
        </row>
      </sheetData>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hyperlink" Target="http://www.heraproject.com/files/36-F-05-Shor_H2O2_version1.pdf" TargetMode="External"/><Relationship Id="rId1" Type="http://schemas.openxmlformats.org/officeDocument/2006/relationships/hyperlink" Target="../../buttner/AppData/Local/Microsoft/RGO.ECOLABEL/AppData/Roaming/Microsoft/Excel/Arbejdsmappe%20DID-listen/DID_revision_input_DID1169.xlsx" TargetMode="External"/></Relationships>
</file>

<file path=xl/worksheets/sheet1.xml><?xml version="1.0" encoding="utf-8"?>
<worksheet xmlns="http://schemas.openxmlformats.org/spreadsheetml/2006/main" xmlns:r="http://schemas.openxmlformats.org/officeDocument/2006/relationships">
  <sheetPr>
    <pageSetUpPr fitToPage="1"/>
  </sheetPr>
  <dimension ref="A1:O19"/>
  <sheetViews>
    <sheetView tabSelected="1" zoomScaleNormal="100" workbookViewId="0">
      <selection activeCell="A29" sqref="A29"/>
    </sheetView>
  </sheetViews>
  <sheetFormatPr defaultColWidth="11.42578125" defaultRowHeight="12.75"/>
  <cols>
    <col min="1" max="1" width="179.42578125" style="340" customWidth="1"/>
    <col min="2" max="15" width="11.42578125" style="9"/>
  </cols>
  <sheetData>
    <row r="1" spans="1:6">
      <c r="B1" s="341"/>
      <c r="C1" s="341"/>
      <c r="D1" s="341"/>
      <c r="E1" s="341"/>
      <c r="F1" s="341"/>
    </row>
    <row r="2" spans="1:6" ht="40.5" customHeight="1">
      <c r="A2" s="342" t="s">
        <v>268</v>
      </c>
      <c r="B2" s="341"/>
      <c r="C2" s="341"/>
      <c r="D2" s="341"/>
      <c r="E2" s="341"/>
      <c r="F2" s="341"/>
    </row>
    <row r="3" spans="1:6" ht="31.5">
      <c r="A3" s="343" t="s">
        <v>598</v>
      </c>
      <c r="B3" s="341"/>
      <c r="C3" s="341"/>
      <c r="D3" s="341"/>
      <c r="E3" s="341"/>
      <c r="F3" s="341"/>
    </row>
    <row r="4" spans="1:6">
      <c r="A4" s="344" t="s">
        <v>269</v>
      </c>
      <c r="B4" s="341"/>
      <c r="C4" s="341"/>
      <c r="D4" s="341"/>
      <c r="E4" s="341"/>
      <c r="F4" s="341"/>
    </row>
    <row r="5" spans="1:6">
      <c r="A5" s="344" t="s">
        <v>597</v>
      </c>
      <c r="B5" s="341"/>
      <c r="C5" s="341"/>
      <c r="D5" s="341"/>
      <c r="E5" s="341"/>
      <c r="F5" s="341"/>
    </row>
    <row r="6" spans="1:6" ht="21.75" customHeight="1">
      <c r="A6" s="344" t="s">
        <v>270</v>
      </c>
      <c r="B6" s="341"/>
      <c r="C6" s="341"/>
      <c r="D6" s="341"/>
      <c r="E6" s="341"/>
      <c r="F6" s="341"/>
    </row>
    <row r="7" spans="1:6" ht="19.5" customHeight="1">
      <c r="A7" s="344" t="s">
        <v>272</v>
      </c>
      <c r="B7" s="341"/>
      <c r="C7" s="341"/>
      <c r="D7" s="341"/>
      <c r="E7" s="341"/>
      <c r="F7" s="341"/>
    </row>
    <row r="8" spans="1:6" ht="18" customHeight="1">
      <c r="A8" s="345" t="s">
        <v>271</v>
      </c>
      <c r="B8" s="341"/>
      <c r="C8" s="341"/>
      <c r="D8" s="341"/>
      <c r="E8" s="341"/>
      <c r="F8" s="341"/>
    </row>
    <row r="9" spans="1:6" ht="60" customHeight="1">
      <c r="A9" s="344" t="s">
        <v>586</v>
      </c>
      <c r="B9" s="341"/>
      <c r="C9" s="341"/>
      <c r="D9" s="341"/>
      <c r="E9" s="341"/>
      <c r="F9" s="341"/>
    </row>
    <row r="10" spans="1:6" ht="72" customHeight="1">
      <c r="A10" s="344" t="s">
        <v>599</v>
      </c>
      <c r="B10" s="341"/>
      <c r="C10" s="341"/>
      <c r="D10" s="341"/>
      <c r="E10" s="341"/>
      <c r="F10" s="341"/>
    </row>
    <row r="11" spans="1:6" ht="54.75" customHeight="1">
      <c r="A11" s="344" t="s">
        <v>600</v>
      </c>
      <c r="B11" s="341"/>
      <c r="C11" s="341"/>
      <c r="D11" s="341"/>
      <c r="E11" s="341"/>
      <c r="F11" s="341"/>
    </row>
    <row r="12" spans="1:6" ht="21.75" customHeight="1">
      <c r="A12" s="344" t="s">
        <v>601</v>
      </c>
      <c r="B12" s="341"/>
      <c r="C12" s="341"/>
      <c r="D12" s="341"/>
      <c r="E12" s="341"/>
      <c r="F12" s="341"/>
    </row>
    <row r="13" spans="1:6" ht="45" customHeight="1">
      <c r="A13" s="344" t="s">
        <v>604</v>
      </c>
      <c r="B13" s="341"/>
      <c r="C13" s="341"/>
      <c r="D13" s="341"/>
      <c r="E13" s="341"/>
      <c r="F13" s="341"/>
    </row>
    <row r="14" spans="1:6" ht="18.75" customHeight="1">
      <c r="A14" s="344" t="s">
        <v>587</v>
      </c>
      <c r="B14" s="341"/>
      <c r="C14" s="341"/>
      <c r="D14" s="341"/>
      <c r="E14" s="341"/>
      <c r="F14" s="341"/>
    </row>
    <row r="15" spans="1:6" ht="19.5" customHeight="1">
      <c r="A15" s="344" t="s">
        <v>588</v>
      </c>
      <c r="B15" s="341"/>
      <c r="C15" s="341"/>
      <c r="D15" s="341"/>
      <c r="E15" s="341"/>
      <c r="F15" s="341"/>
    </row>
    <row r="16" spans="1:6">
      <c r="A16" s="346"/>
      <c r="B16" s="341"/>
      <c r="C16" s="341"/>
      <c r="D16" s="341"/>
      <c r="E16" s="341"/>
      <c r="F16" s="341"/>
    </row>
    <row r="17" spans="1:6">
      <c r="A17" s="346"/>
      <c r="B17" s="341"/>
      <c r="C17" s="341"/>
      <c r="D17" s="341"/>
      <c r="E17" s="341"/>
      <c r="F17" s="341"/>
    </row>
    <row r="18" spans="1:6">
      <c r="A18" s="346"/>
      <c r="B18" s="341"/>
      <c r="C18" s="341"/>
      <c r="D18" s="341"/>
      <c r="E18" s="341"/>
      <c r="F18" s="341"/>
    </row>
    <row r="19" spans="1:6">
      <c r="A19" s="346"/>
    </row>
  </sheetData>
  <sheetProtection password="CF44" sheet="1" objects="1" scenarios="1" formatCells="0" formatColumns="0" formatRows="0"/>
  <pageMargins left="0.78740157480314965" right="0.78740157480314965" top="0.98425196850393704" bottom="0.98425196850393704" header="0.51181102362204722" footer="0.51181102362204722"/>
  <pageSetup paperSize="9" scale="83" orientation="landscape" r:id="rId1"/>
  <headerFooter alignWithMargins="0"/>
</worksheet>
</file>

<file path=xl/worksheets/sheet10.xml><?xml version="1.0" encoding="utf-8"?>
<worksheet xmlns="http://schemas.openxmlformats.org/spreadsheetml/2006/main" xmlns:r="http://schemas.openxmlformats.org/officeDocument/2006/relationships">
  <sheetPr codeName="Tabelle13"/>
  <dimension ref="A3:N172"/>
  <sheetViews>
    <sheetView topLeftCell="A145" workbookViewId="0">
      <selection activeCell="A159" sqref="A159"/>
    </sheetView>
  </sheetViews>
  <sheetFormatPr defaultColWidth="11.42578125" defaultRowHeight="12.75"/>
  <cols>
    <col min="1" max="1" width="113" style="286" customWidth="1"/>
    <col min="2" max="2" width="97.5703125" style="286" customWidth="1"/>
  </cols>
  <sheetData>
    <row r="3" spans="1:2">
      <c r="A3" s="76" t="s">
        <v>145</v>
      </c>
      <c r="B3" s="76" t="s">
        <v>168</v>
      </c>
    </row>
    <row r="4" spans="1:2">
      <c r="A4" s="90" t="s">
        <v>3</v>
      </c>
      <c r="B4" s="90" t="s">
        <v>170</v>
      </c>
    </row>
    <row r="5" spans="1:2">
      <c r="A5" s="90" t="s">
        <v>4</v>
      </c>
      <c r="B5" s="90" t="s">
        <v>254</v>
      </c>
    </row>
    <row r="6" spans="1:2">
      <c r="A6" s="90" t="s">
        <v>252</v>
      </c>
      <c r="B6" s="90" t="s">
        <v>253</v>
      </c>
    </row>
    <row r="7" spans="1:2">
      <c r="A7" s="90" t="s">
        <v>171</v>
      </c>
      <c r="B7" s="90" t="s">
        <v>172</v>
      </c>
    </row>
    <row r="8" spans="1:2">
      <c r="A8" s="90" t="s">
        <v>11</v>
      </c>
      <c r="B8" s="90" t="s">
        <v>173</v>
      </c>
    </row>
    <row r="9" spans="1:2">
      <c r="A9" s="90" t="s">
        <v>15</v>
      </c>
      <c r="B9" s="90" t="s">
        <v>15</v>
      </c>
    </row>
    <row r="10" spans="1:2">
      <c r="A10" s="90" t="s">
        <v>1</v>
      </c>
      <c r="B10" s="281" t="s">
        <v>179</v>
      </c>
    </row>
    <row r="11" spans="1:2">
      <c r="A11" s="90" t="s">
        <v>0</v>
      </c>
      <c r="B11" s="90" t="s">
        <v>180</v>
      </c>
    </row>
    <row r="12" spans="1:2">
      <c r="A12" s="90" t="s">
        <v>6</v>
      </c>
      <c r="B12" s="90" t="s">
        <v>181</v>
      </c>
    </row>
    <row r="13" spans="1:2">
      <c r="A13" s="90" t="s">
        <v>5</v>
      </c>
      <c r="B13" s="90" t="s">
        <v>182</v>
      </c>
    </row>
    <row r="14" spans="1:2">
      <c r="A14" s="90" t="s">
        <v>154</v>
      </c>
      <c r="B14" s="90" t="s">
        <v>183</v>
      </c>
    </row>
    <row r="15" spans="1:2">
      <c r="A15" s="90" t="s">
        <v>453</v>
      </c>
      <c r="B15" s="90" t="s">
        <v>529</v>
      </c>
    </row>
    <row r="16" spans="1:2" ht="25.5">
      <c r="A16" s="89" t="s">
        <v>16</v>
      </c>
      <c r="B16" s="90" t="s">
        <v>174</v>
      </c>
    </row>
    <row r="17" spans="1:2">
      <c r="A17" s="90" t="s">
        <v>150</v>
      </c>
      <c r="B17" s="90" t="s">
        <v>175</v>
      </c>
    </row>
    <row r="18" spans="1:2">
      <c r="A18" s="90" t="s">
        <v>9</v>
      </c>
      <c r="B18" s="90" t="s">
        <v>176</v>
      </c>
    </row>
    <row r="19" spans="1:2">
      <c r="A19" s="90" t="s">
        <v>8</v>
      </c>
      <c r="B19" s="90" t="s">
        <v>184</v>
      </c>
    </row>
    <row r="20" spans="1:2">
      <c r="A20" s="90" t="s">
        <v>177</v>
      </c>
      <c r="B20" s="90" t="s">
        <v>177</v>
      </c>
    </row>
    <row r="21" spans="1:2" ht="25.5">
      <c r="A21" s="89" t="s">
        <v>197</v>
      </c>
      <c r="B21" s="90" t="s">
        <v>192</v>
      </c>
    </row>
    <row r="22" spans="1:2" ht="25.5">
      <c r="A22" s="89" t="s">
        <v>198</v>
      </c>
      <c r="B22" s="90" t="s">
        <v>193</v>
      </c>
    </row>
    <row r="23" spans="1:2">
      <c r="A23" s="90" t="s">
        <v>7</v>
      </c>
      <c r="B23" s="90" t="s">
        <v>178</v>
      </c>
    </row>
    <row r="24" spans="1:2">
      <c r="A24" s="90" t="s">
        <v>12</v>
      </c>
      <c r="B24" s="90" t="s">
        <v>186</v>
      </c>
    </row>
    <row r="25" spans="1:2">
      <c r="A25" s="90" t="s">
        <v>14</v>
      </c>
      <c r="B25" s="90" t="s">
        <v>185</v>
      </c>
    </row>
    <row r="26" spans="1:2">
      <c r="A26" s="90" t="s">
        <v>165</v>
      </c>
      <c r="B26" s="90" t="s">
        <v>187</v>
      </c>
    </row>
    <row r="27" spans="1:2" ht="25.5">
      <c r="A27" s="89" t="s">
        <v>239</v>
      </c>
      <c r="B27" s="89" t="s">
        <v>241</v>
      </c>
    </row>
    <row r="28" spans="1:2" ht="25.5">
      <c r="A28" s="89" t="s">
        <v>240</v>
      </c>
      <c r="B28" s="89" t="s">
        <v>242</v>
      </c>
    </row>
    <row r="29" spans="1:2" ht="25.5">
      <c r="A29" s="280" t="s">
        <v>594</v>
      </c>
      <c r="B29" s="89" t="s">
        <v>595</v>
      </c>
    </row>
    <row r="30" spans="1:2">
      <c r="A30" s="90" t="s">
        <v>204</v>
      </c>
      <c r="B30" s="90" t="s">
        <v>203</v>
      </c>
    </row>
    <row r="31" spans="1:2">
      <c r="A31" s="90" t="s">
        <v>485</v>
      </c>
      <c r="B31" s="90" t="s">
        <v>487</v>
      </c>
    </row>
    <row r="32" spans="1:2">
      <c r="A32" s="90" t="s">
        <v>159</v>
      </c>
      <c r="B32" s="90" t="s">
        <v>264</v>
      </c>
    </row>
    <row r="33" spans="1:14">
      <c r="A33" s="90" t="s">
        <v>550</v>
      </c>
      <c r="B33" s="90" t="s">
        <v>549</v>
      </c>
    </row>
    <row r="34" spans="1:14">
      <c r="A34" s="282" t="s">
        <v>456</v>
      </c>
      <c r="B34" s="280" t="s">
        <v>457</v>
      </c>
    </row>
    <row r="35" spans="1:14" ht="38.25">
      <c r="A35" s="89" t="s">
        <v>207</v>
      </c>
      <c r="B35" s="89" t="s">
        <v>259</v>
      </c>
      <c r="C35" s="81"/>
      <c r="D35" s="81"/>
      <c r="E35" s="81"/>
      <c r="F35" s="81"/>
      <c r="G35" s="81"/>
      <c r="H35" s="81"/>
      <c r="I35" s="81"/>
      <c r="J35" s="81"/>
      <c r="K35" s="81"/>
      <c r="L35" s="81"/>
      <c r="M35" s="81"/>
      <c r="N35" s="81"/>
    </row>
    <row r="36" spans="1:14">
      <c r="A36" s="90" t="s">
        <v>210</v>
      </c>
      <c r="B36" s="90" t="s">
        <v>213</v>
      </c>
    </row>
    <row r="37" spans="1:14">
      <c r="A37" s="90" t="s">
        <v>211</v>
      </c>
      <c r="B37" s="90" t="s">
        <v>24</v>
      </c>
    </row>
    <row r="38" spans="1:14">
      <c r="A38" s="90" t="s">
        <v>212</v>
      </c>
      <c r="B38" s="90" t="s">
        <v>214</v>
      </c>
    </row>
    <row r="39" spans="1:14">
      <c r="A39" s="90" t="s">
        <v>260</v>
      </c>
      <c r="B39" s="90" t="s">
        <v>262</v>
      </c>
    </row>
    <row r="40" spans="1:14">
      <c r="A40" s="90" t="s">
        <v>261</v>
      </c>
      <c r="B40" s="90" t="s">
        <v>263</v>
      </c>
    </row>
    <row r="41" spans="1:14">
      <c r="A41" s="90" t="s">
        <v>149</v>
      </c>
      <c r="B41" s="90" t="s">
        <v>215</v>
      </c>
    </row>
    <row r="42" spans="1:14">
      <c r="A42" s="90" t="s">
        <v>167</v>
      </c>
      <c r="B42" s="90" t="s">
        <v>216</v>
      </c>
    </row>
    <row r="43" spans="1:14">
      <c r="A43" s="90" t="s">
        <v>458</v>
      </c>
      <c r="B43" s="90" t="s">
        <v>459</v>
      </c>
    </row>
    <row r="44" spans="1:14">
      <c r="A44" s="89" t="s">
        <v>543</v>
      </c>
      <c r="B44" s="89" t="s">
        <v>542</v>
      </c>
    </row>
    <row r="45" spans="1:14">
      <c r="A45" s="89" t="s">
        <v>480</v>
      </c>
      <c r="B45" s="89" t="s">
        <v>544</v>
      </c>
    </row>
    <row r="46" spans="1:14">
      <c r="A46" s="89" t="s">
        <v>481</v>
      </c>
      <c r="B46" s="89" t="s">
        <v>482</v>
      </c>
    </row>
    <row r="47" spans="1:14">
      <c r="A47" s="90" t="s">
        <v>460</v>
      </c>
      <c r="B47" s="90" t="s">
        <v>548</v>
      </c>
    </row>
    <row r="48" spans="1:14">
      <c r="A48" s="283" t="s">
        <v>463</v>
      </c>
      <c r="B48" s="283" t="s">
        <v>465</v>
      </c>
    </row>
    <row r="49" spans="1:2">
      <c r="A49" s="283" t="s">
        <v>464</v>
      </c>
      <c r="B49" s="283" t="s">
        <v>466</v>
      </c>
    </row>
    <row r="50" spans="1:2">
      <c r="A50" s="283" t="s">
        <v>483</v>
      </c>
      <c r="B50" s="283" t="s">
        <v>538</v>
      </c>
    </row>
    <row r="51" spans="1:2">
      <c r="A51" s="283" t="s">
        <v>484</v>
      </c>
      <c r="B51" s="283" t="s">
        <v>539</v>
      </c>
    </row>
    <row r="52" spans="1:2">
      <c r="A52" s="89" t="s">
        <v>467</v>
      </c>
      <c r="B52" s="89" t="s">
        <v>469</v>
      </c>
    </row>
    <row r="53" spans="1:2">
      <c r="A53" s="89" t="s">
        <v>468</v>
      </c>
      <c r="B53" s="89" t="s">
        <v>470</v>
      </c>
    </row>
    <row r="54" spans="1:2" ht="40.5" customHeight="1">
      <c r="A54" s="280" t="s">
        <v>188</v>
      </c>
      <c r="B54" s="280" t="s">
        <v>190</v>
      </c>
    </row>
    <row r="55" spans="1:2" ht="25.5">
      <c r="A55" s="89" t="s">
        <v>189</v>
      </c>
      <c r="B55" s="89" t="s">
        <v>191</v>
      </c>
    </row>
    <row r="56" spans="1:2">
      <c r="A56" s="90" t="s">
        <v>246</v>
      </c>
      <c r="B56" s="90" t="s">
        <v>200</v>
      </c>
    </row>
    <row r="57" spans="1:2">
      <c r="A57" s="90" t="s">
        <v>566</v>
      </c>
      <c r="B57" s="90" t="s">
        <v>567</v>
      </c>
    </row>
    <row r="58" spans="1:2">
      <c r="A58" s="90" t="s">
        <v>13</v>
      </c>
      <c r="B58" s="90" t="s">
        <v>201</v>
      </c>
    </row>
    <row r="59" spans="1:2">
      <c r="A59" s="89" t="s">
        <v>199</v>
      </c>
      <c r="B59" s="90" t="s">
        <v>202</v>
      </c>
    </row>
    <row r="60" spans="1:2">
      <c r="A60" s="90" t="s">
        <v>244</v>
      </c>
      <c r="B60" s="90" t="s">
        <v>245</v>
      </c>
    </row>
    <row r="61" spans="1:2">
      <c r="A61" s="100" t="s">
        <v>444</v>
      </c>
      <c r="B61" s="90" t="s">
        <v>530</v>
      </c>
    </row>
    <row r="62" spans="1:2">
      <c r="A62" s="100" t="s">
        <v>445</v>
      </c>
      <c r="B62" s="90" t="s">
        <v>531</v>
      </c>
    </row>
    <row r="63" spans="1:2">
      <c r="A63" s="100" t="s">
        <v>446</v>
      </c>
      <c r="B63" s="90" t="s">
        <v>532</v>
      </c>
    </row>
    <row r="64" spans="1:2">
      <c r="A64" s="100" t="s">
        <v>447</v>
      </c>
      <c r="B64" s="90" t="s">
        <v>533</v>
      </c>
    </row>
    <row r="65" spans="1:2">
      <c r="A65" s="100" t="s">
        <v>448</v>
      </c>
      <c r="B65" s="90" t="s">
        <v>534</v>
      </c>
    </row>
    <row r="66" spans="1:2">
      <c r="A66" s="100" t="s">
        <v>450</v>
      </c>
      <c r="B66" s="90" t="s">
        <v>535</v>
      </c>
    </row>
    <row r="67" spans="1:2">
      <c r="A67" s="100" t="s">
        <v>449</v>
      </c>
      <c r="B67" s="90" t="s">
        <v>572</v>
      </c>
    </row>
    <row r="68" spans="1:2">
      <c r="A68" s="100" t="s">
        <v>155</v>
      </c>
      <c r="B68" s="90" t="s">
        <v>195</v>
      </c>
    </row>
    <row r="69" spans="1:2">
      <c r="A69" s="100" t="s">
        <v>248</v>
      </c>
      <c r="B69" s="90" t="s">
        <v>249</v>
      </c>
    </row>
    <row r="70" spans="1:2">
      <c r="A70" s="100" t="s">
        <v>152</v>
      </c>
      <c r="B70" s="90" t="s">
        <v>196</v>
      </c>
    </row>
    <row r="71" spans="1:2">
      <c r="A71" s="100" t="s">
        <v>451</v>
      </c>
      <c r="B71" s="90" t="s">
        <v>536</v>
      </c>
    </row>
    <row r="72" spans="1:2">
      <c r="A72" s="100" t="s">
        <v>452</v>
      </c>
      <c r="B72" s="90" t="s">
        <v>537</v>
      </c>
    </row>
    <row r="73" spans="1:2">
      <c r="A73" s="100" t="s">
        <v>584</v>
      </c>
      <c r="B73" s="90" t="s">
        <v>585</v>
      </c>
    </row>
    <row r="74" spans="1:2">
      <c r="A74" s="100" t="s">
        <v>153</v>
      </c>
      <c r="B74" s="90" t="s">
        <v>194</v>
      </c>
    </row>
    <row r="75" spans="1:2">
      <c r="A75" s="100" t="s">
        <v>146</v>
      </c>
      <c r="B75" s="90" t="s">
        <v>28</v>
      </c>
    </row>
    <row r="76" spans="1:2">
      <c r="A76" s="100" t="s">
        <v>32</v>
      </c>
      <c r="B76" s="90" t="s">
        <v>32</v>
      </c>
    </row>
    <row r="77" spans="1:2">
      <c r="A77" s="100" t="s">
        <v>147</v>
      </c>
      <c r="B77" s="90" t="s">
        <v>42</v>
      </c>
    </row>
    <row r="78" spans="1:2">
      <c r="A78" s="100" t="s">
        <v>30</v>
      </c>
      <c r="B78" s="90" t="s">
        <v>30</v>
      </c>
    </row>
    <row r="79" spans="1:2">
      <c r="A79" s="100" t="s">
        <v>54</v>
      </c>
      <c r="B79" s="90" t="s">
        <v>54</v>
      </c>
    </row>
    <row r="80" spans="1:2">
      <c r="A80" s="100" t="s">
        <v>148</v>
      </c>
      <c r="B80" s="90" t="s">
        <v>31</v>
      </c>
    </row>
    <row r="81" spans="1:2">
      <c r="A81" s="100" t="s">
        <v>29</v>
      </c>
      <c r="B81" s="90" t="s">
        <v>29</v>
      </c>
    </row>
    <row r="82" spans="1:2">
      <c r="A82" s="100" t="s">
        <v>30</v>
      </c>
      <c r="B82" s="90" t="s">
        <v>30</v>
      </c>
    </row>
    <row r="83" spans="1:2">
      <c r="A83" s="100" t="s">
        <v>54</v>
      </c>
      <c r="B83" s="90" t="s">
        <v>54</v>
      </c>
    </row>
    <row r="84" spans="1:2">
      <c r="A84" s="100" t="s">
        <v>471</v>
      </c>
      <c r="B84" s="90" t="s">
        <v>472</v>
      </c>
    </row>
    <row r="85" spans="1:2">
      <c r="A85" s="100" t="s">
        <v>473</v>
      </c>
      <c r="B85" s="90" t="s">
        <v>474</v>
      </c>
    </row>
    <row r="86" spans="1:2">
      <c r="A86" s="90" t="s">
        <v>218</v>
      </c>
      <c r="B86" s="90" t="s">
        <v>140</v>
      </c>
    </row>
    <row r="87" spans="1:2">
      <c r="A87" s="90" t="s">
        <v>219</v>
      </c>
      <c r="B87" s="90" t="s">
        <v>141</v>
      </c>
    </row>
    <row r="88" spans="1:2">
      <c r="A88" s="90" t="s">
        <v>220</v>
      </c>
      <c r="B88" s="90" t="s">
        <v>142</v>
      </c>
    </row>
    <row r="89" spans="1:2">
      <c r="A89" s="90" t="s">
        <v>217</v>
      </c>
      <c r="B89" s="90" t="s">
        <v>143</v>
      </c>
    </row>
    <row r="90" spans="1:2">
      <c r="A90" s="90" t="s">
        <v>226</v>
      </c>
      <c r="B90" s="90" t="s">
        <v>144</v>
      </c>
    </row>
    <row r="91" spans="1:2">
      <c r="A91" s="90" t="s">
        <v>219</v>
      </c>
      <c r="B91" s="90" t="s">
        <v>141</v>
      </c>
    </row>
    <row r="92" spans="1:2">
      <c r="A92" s="90" t="s">
        <v>220</v>
      </c>
      <c r="B92" s="90" t="s">
        <v>142</v>
      </c>
    </row>
    <row r="93" spans="1:2">
      <c r="A93" s="90" t="s">
        <v>162</v>
      </c>
      <c r="B93" s="90" t="s">
        <v>232</v>
      </c>
    </row>
    <row r="94" spans="1:2">
      <c r="A94" s="284" t="s">
        <v>151</v>
      </c>
      <c r="B94" s="284" t="s">
        <v>233</v>
      </c>
    </row>
    <row r="95" spans="1:2">
      <c r="A95" s="90" t="s">
        <v>231</v>
      </c>
      <c r="B95" s="90" t="s">
        <v>234</v>
      </c>
    </row>
    <row r="96" spans="1:2">
      <c r="A96" s="90" t="s">
        <v>461</v>
      </c>
      <c r="B96" s="90" t="s">
        <v>462</v>
      </c>
    </row>
    <row r="97" spans="1:2">
      <c r="A97" s="285" t="s">
        <v>236</v>
      </c>
      <c r="B97" s="90" t="s">
        <v>247</v>
      </c>
    </row>
    <row r="98" spans="1:2" ht="25.5">
      <c r="A98" s="98" t="s">
        <v>504</v>
      </c>
      <c r="B98" s="90" t="s">
        <v>498</v>
      </c>
    </row>
    <row r="99" spans="1:2" ht="25.5">
      <c r="A99" s="98" t="s">
        <v>505</v>
      </c>
      <c r="B99" s="90" t="s">
        <v>503</v>
      </c>
    </row>
    <row r="100" spans="1:2" ht="25.5">
      <c r="A100" s="98" t="s">
        <v>552</v>
      </c>
      <c r="B100" s="89" t="s">
        <v>551</v>
      </c>
    </row>
    <row r="101" spans="1:2">
      <c r="A101" s="98" t="s">
        <v>545</v>
      </c>
      <c r="B101" s="280" t="s">
        <v>546</v>
      </c>
    </row>
    <row r="102" spans="1:2">
      <c r="A102" s="98" t="s">
        <v>479</v>
      </c>
      <c r="B102" s="280" t="s">
        <v>547</v>
      </c>
    </row>
    <row r="103" spans="1:2">
      <c r="A103" s="98" t="s">
        <v>475</v>
      </c>
      <c r="B103" s="98" t="s">
        <v>476</v>
      </c>
    </row>
    <row r="104" spans="1:2">
      <c r="A104" s="98" t="s">
        <v>477</v>
      </c>
      <c r="B104" s="98" t="s">
        <v>478</v>
      </c>
    </row>
    <row r="105" spans="1:2" s="264" customFormat="1">
      <c r="A105" s="285" t="s">
        <v>250</v>
      </c>
      <c r="B105" s="90" t="s">
        <v>251</v>
      </c>
    </row>
    <row r="106" spans="1:2">
      <c r="A106" s="285" t="s">
        <v>257</v>
      </c>
      <c r="B106" s="90" t="s">
        <v>255</v>
      </c>
    </row>
    <row r="107" spans="1:2">
      <c r="A107" s="285" t="s">
        <v>258</v>
      </c>
      <c r="B107" s="90" t="s">
        <v>256</v>
      </c>
    </row>
    <row r="108" spans="1:2">
      <c r="A108" s="90" t="s">
        <v>486</v>
      </c>
      <c r="B108" s="90" t="s">
        <v>488</v>
      </c>
    </row>
    <row r="109" spans="1:2" ht="38.25">
      <c r="A109" s="98" t="s">
        <v>207</v>
      </c>
      <c r="B109" s="89" t="s">
        <v>259</v>
      </c>
    </row>
    <row r="110" spans="1:2">
      <c r="A110" s="98" t="s">
        <v>540</v>
      </c>
      <c r="B110" s="89" t="s">
        <v>541</v>
      </c>
    </row>
    <row r="111" spans="1:2">
      <c r="A111" s="98" t="s">
        <v>489</v>
      </c>
      <c r="B111" s="89" t="s">
        <v>562</v>
      </c>
    </row>
    <row r="112" spans="1:2">
      <c r="A112" s="98" t="s">
        <v>509</v>
      </c>
      <c r="B112" s="89" t="s">
        <v>510</v>
      </c>
    </row>
    <row r="113" spans="1:2">
      <c r="A113" s="90" t="s">
        <v>454</v>
      </c>
      <c r="B113" s="90" t="s">
        <v>455</v>
      </c>
    </row>
    <row r="114" spans="1:2">
      <c r="A114" s="90" t="s">
        <v>497</v>
      </c>
      <c r="B114" s="90" t="s">
        <v>511</v>
      </c>
    </row>
    <row r="115" spans="1:2">
      <c r="A115" s="90" t="s">
        <v>499</v>
      </c>
      <c r="B115" s="90" t="s">
        <v>512</v>
      </c>
    </row>
    <row r="116" spans="1:2">
      <c r="A116" s="90" t="s">
        <v>501</v>
      </c>
      <c r="B116" s="90" t="s">
        <v>513</v>
      </c>
    </row>
    <row r="117" spans="1:2">
      <c r="A117" s="90" t="s">
        <v>502</v>
      </c>
      <c r="B117" s="90" t="s">
        <v>514</v>
      </c>
    </row>
    <row r="118" spans="1:2">
      <c r="A118" s="90" t="s">
        <v>496</v>
      </c>
      <c r="B118" s="90" t="s">
        <v>517</v>
      </c>
    </row>
    <row r="119" spans="1:2">
      <c r="A119" s="90" t="s">
        <v>506</v>
      </c>
      <c r="B119" s="90" t="s">
        <v>518</v>
      </c>
    </row>
    <row r="120" spans="1:2" ht="38.25">
      <c r="A120" s="89" t="s">
        <v>235</v>
      </c>
      <c r="B120" s="89" t="s">
        <v>525</v>
      </c>
    </row>
    <row r="121" spans="1:2" ht="25.5">
      <c r="A121" s="90" t="s">
        <v>507</v>
      </c>
      <c r="B121" s="89" t="s">
        <v>519</v>
      </c>
    </row>
    <row r="122" spans="1:2" ht="25.5">
      <c r="A122" s="89" t="s">
        <v>521</v>
      </c>
      <c r="B122" s="89" t="s">
        <v>522</v>
      </c>
    </row>
    <row r="123" spans="1:2" ht="25.5">
      <c r="A123" s="89" t="s">
        <v>528</v>
      </c>
      <c r="B123" s="89" t="s">
        <v>527</v>
      </c>
    </row>
    <row r="124" spans="1:2" ht="38.25">
      <c r="A124" s="89" t="s">
        <v>495</v>
      </c>
      <c r="B124" s="89" t="s">
        <v>526</v>
      </c>
    </row>
    <row r="125" spans="1:2" ht="25.5">
      <c r="A125" s="90" t="s">
        <v>508</v>
      </c>
      <c r="B125" s="89" t="s">
        <v>520</v>
      </c>
    </row>
    <row r="126" spans="1:2" ht="25.5">
      <c r="A126" s="98" t="s">
        <v>515</v>
      </c>
      <c r="B126" s="89" t="s">
        <v>524</v>
      </c>
    </row>
    <row r="127" spans="1:2" ht="25.5">
      <c r="A127" s="98" t="s">
        <v>516</v>
      </c>
      <c r="B127" s="89" t="s">
        <v>523</v>
      </c>
    </row>
    <row r="128" spans="1:2">
      <c r="A128" s="337" t="s">
        <v>553</v>
      </c>
      <c r="B128" s="286" t="s">
        <v>573</v>
      </c>
    </row>
    <row r="129" spans="1:2">
      <c r="A129" s="337" t="s">
        <v>554</v>
      </c>
      <c r="B129" s="337" t="s">
        <v>574</v>
      </c>
    </row>
    <row r="130" spans="1:2">
      <c r="A130" s="337" t="s">
        <v>555</v>
      </c>
      <c r="B130" s="337" t="s">
        <v>575</v>
      </c>
    </row>
    <row r="131" spans="1:2" ht="25.5">
      <c r="A131" s="337" t="s">
        <v>571</v>
      </c>
      <c r="B131" s="337" t="s">
        <v>576</v>
      </c>
    </row>
    <row r="132" spans="1:2" ht="38.25">
      <c r="A132" s="337" t="s">
        <v>582</v>
      </c>
      <c r="B132" s="337" t="s">
        <v>580</v>
      </c>
    </row>
    <row r="133" spans="1:2" ht="25.5">
      <c r="A133" s="337" t="s">
        <v>583</v>
      </c>
      <c r="B133" s="337" t="s">
        <v>581</v>
      </c>
    </row>
    <row r="134" spans="1:2">
      <c r="A134" s="337" t="s">
        <v>556</v>
      </c>
      <c r="B134" s="337" t="s">
        <v>579</v>
      </c>
    </row>
    <row r="135" spans="1:2">
      <c r="A135" s="337" t="s">
        <v>557</v>
      </c>
      <c r="B135" s="337" t="s">
        <v>557</v>
      </c>
    </row>
    <row r="136" spans="1:2">
      <c r="A136" s="337" t="s">
        <v>558</v>
      </c>
      <c r="B136" s="337" t="s">
        <v>559</v>
      </c>
    </row>
    <row r="137" spans="1:2" ht="25.5">
      <c r="A137" s="337" t="s">
        <v>560</v>
      </c>
      <c r="B137" s="337" t="s">
        <v>577</v>
      </c>
    </row>
    <row r="138" spans="1:2">
      <c r="A138" s="337" t="s">
        <v>561</v>
      </c>
      <c r="B138" s="337" t="s">
        <v>578</v>
      </c>
    </row>
    <row r="139" spans="1:2">
      <c r="A139" s="98" t="s">
        <v>563</v>
      </c>
      <c r="B139" s="89" t="s">
        <v>564</v>
      </c>
    </row>
    <row r="140" spans="1:2">
      <c r="A140" s="90" t="s">
        <v>568</v>
      </c>
      <c r="B140" s="90" t="s">
        <v>569</v>
      </c>
    </row>
    <row r="141" spans="1:2">
      <c r="A141" s="90" t="s">
        <v>608</v>
      </c>
      <c r="B141" s="90" t="s">
        <v>607</v>
      </c>
    </row>
    <row r="142" spans="1:2">
      <c r="A142" s="90" t="s">
        <v>609</v>
      </c>
      <c r="B142" s="90" t="s">
        <v>610</v>
      </c>
    </row>
    <row r="143" spans="1:2">
      <c r="A143" s="98" t="s">
        <v>672</v>
      </c>
      <c r="B143" s="89" t="s">
        <v>673</v>
      </c>
    </row>
    <row r="144" spans="1:2">
      <c r="A144" s="90" t="s">
        <v>611</v>
      </c>
      <c r="B144" s="90" t="s">
        <v>615</v>
      </c>
    </row>
    <row r="145" spans="1:2">
      <c r="A145" s="90" t="s">
        <v>612</v>
      </c>
      <c r="B145" s="90" t="s">
        <v>616</v>
      </c>
    </row>
    <row r="146" spans="1:2">
      <c r="A146" s="90" t="s">
        <v>613</v>
      </c>
      <c r="B146" s="90" t="s">
        <v>617</v>
      </c>
    </row>
    <row r="147" spans="1:2">
      <c r="A147" s="90" t="s">
        <v>614</v>
      </c>
      <c r="B147" s="90" t="s">
        <v>614</v>
      </c>
    </row>
    <row r="148" spans="1:2" ht="25.5">
      <c r="A148" s="337" t="s">
        <v>641</v>
      </c>
      <c r="B148" s="337" t="s">
        <v>642</v>
      </c>
    </row>
    <row r="149" spans="1:2">
      <c r="A149" s="284" t="s">
        <v>637</v>
      </c>
      <c r="B149" s="284" t="s">
        <v>643</v>
      </c>
    </row>
    <row r="150" spans="1:2">
      <c r="A150" s="284" t="s">
        <v>638</v>
      </c>
      <c r="B150" s="284" t="s">
        <v>644</v>
      </c>
    </row>
    <row r="151" spans="1:2">
      <c r="A151" s="284" t="s">
        <v>639</v>
      </c>
      <c r="B151" s="284" t="s">
        <v>645</v>
      </c>
    </row>
    <row r="152" spans="1:2">
      <c r="A152" s="284" t="s">
        <v>640</v>
      </c>
      <c r="B152" s="284" t="s">
        <v>646</v>
      </c>
    </row>
    <row r="153" spans="1:2">
      <c r="A153" s="284" t="s">
        <v>647</v>
      </c>
      <c r="B153" s="284" t="s">
        <v>648</v>
      </c>
    </row>
    <row r="154" spans="1:2">
      <c r="A154" s="284" t="s">
        <v>621</v>
      </c>
      <c r="B154" s="284" t="s">
        <v>649</v>
      </c>
    </row>
    <row r="155" spans="1:2">
      <c r="A155" s="284" t="s">
        <v>651</v>
      </c>
      <c r="B155" s="284" t="s">
        <v>658</v>
      </c>
    </row>
    <row r="156" spans="1:2">
      <c r="A156" s="90" t="s">
        <v>653</v>
      </c>
      <c r="B156" s="90" t="s">
        <v>660</v>
      </c>
    </row>
    <row r="157" spans="1:2">
      <c r="A157" s="90" t="s">
        <v>654</v>
      </c>
      <c r="B157" s="90" t="s">
        <v>661</v>
      </c>
    </row>
    <row r="158" spans="1:2">
      <c r="A158" s="90" t="s">
        <v>622</v>
      </c>
      <c r="B158" s="90" t="s">
        <v>650</v>
      </c>
    </row>
    <row r="159" spans="1:2">
      <c r="A159" s="89" t="s">
        <v>633</v>
      </c>
      <c r="B159" s="89" t="s">
        <v>635</v>
      </c>
    </row>
    <row r="160" spans="1:2">
      <c r="A160" s="89" t="s">
        <v>634</v>
      </c>
      <c r="B160" s="89" t="s">
        <v>636</v>
      </c>
    </row>
    <row r="161" spans="1:2">
      <c r="A161" s="90" t="s">
        <v>655</v>
      </c>
      <c r="B161" s="90" t="s">
        <v>662</v>
      </c>
    </row>
    <row r="162" spans="1:2">
      <c r="A162" s="90" t="s">
        <v>656</v>
      </c>
      <c r="B162" s="90" t="s">
        <v>663</v>
      </c>
    </row>
    <row r="163" spans="1:2">
      <c r="A163" s="90" t="s">
        <v>657</v>
      </c>
      <c r="B163" s="90" t="s">
        <v>664</v>
      </c>
    </row>
    <row r="164" spans="1:2">
      <c r="A164" s="90" t="s">
        <v>623</v>
      </c>
      <c r="B164" s="90" t="s">
        <v>665</v>
      </c>
    </row>
    <row r="165" spans="1:2">
      <c r="A165" s="90" t="s">
        <v>624</v>
      </c>
      <c r="B165" s="90" t="s">
        <v>624</v>
      </c>
    </row>
    <row r="166" spans="1:2">
      <c r="A166" s="90" t="s">
        <v>631</v>
      </c>
      <c r="B166" s="90" t="s">
        <v>666</v>
      </c>
    </row>
    <row r="167" spans="1:2">
      <c r="A167" s="90" t="s">
        <v>630</v>
      </c>
      <c r="B167" s="90" t="s">
        <v>667</v>
      </c>
    </row>
    <row r="168" spans="1:2">
      <c r="A168" s="90" t="s">
        <v>625</v>
      </c>
      <c r="B168" s="90" t="s">
        <v>668</v>
      </c>
    </row>
    <row r="169" spans="1:2">
      <c r="A169" s="90" t="s">
        <v>652</v>
      </c>
      <c r="B169" s="90" t="s">
        <v>659</v>
      </c>
    </row>
    <row r="170" spans="1:2">
      <c r="A170" s="90" t="s">
        <v>626</v>
      </c>
      <c r="B170" s="90" t="s">
        <v>669</v>
      </c>
    </row>
    <row r="171" spans="1:2">
      <c r="A171" s="90" t="s">
        <v>627</v>
      </c>
      <c r="B171" s="90" t="s">
        <v>670</v>
      </c>
    </row>
    <row r="172" spans="1:2">
      <c r="A172" s="90" t="s">
        <v>628</v>
      </c>
      <c r="B172" s="90" t="s">
        <v>671</v>
      </c>
    </row>
  </sheetData>
  <sheetProtection password="CF44" sheet="1" objects="1" scenarios="1"/>
  <pageMargins left="0.7" right="0.7" top="0.78740157499999996" bottom="0.78740157499999996" header="0.3" footer="0.3"/>
  <pageSetup paperSize="9" scale="89" orientation="portrait" r:id="rId1"/>
</worksheet>
</file>

<file path=xl/worksheets/sheet11.xml><?xml version="1.0" encoding="utf-8"?>
<worksheet xmlns="http://schemas.openxmlformats.org/spreadsheetml/2006/main" xmlns:r="http://schemas.openxmlformats.org/officeDocument/2006/relationships">
  <sheetPr codeName="Tabelle12"/>
  <dimension ref="A1:M152"/>
  <sheetViews>
    <sheetView workbookViewId="0">
      <selection activeCell="D72" sqref="D72"/>
    </sheetView>
  </sheetViews>
  <sheetFormatPr defaultColWidth="11.42578125" defaultRowHeight="12.75"/>
  <cols>
    <col min="1" max="1" width="56.28515625" style="10" customWidth="1"/>
    <col min="2" max="2" width="13.5703125" style="10" customWidth="1"/>
    <col min="3" max="6" width="11.42578125" style="10"/>
  </cols>
  <sheetData>
    <row r="1" spans="1:13" ht="13.5" thickBot="1">
      <c r="I1" s="10"/>
      <c r="J1" s="10"/>
      <c r="K1" s="10"/>
      <c r="L1" s="10"/>
      <c r="M1" s="10"/>
    </row>
    <row r="2" spans="1:13">
      <c r="A2" s="11" t="s">
        <v>157</v>
      </c>
      <c r="I2" s="10"/>
      <c r="J2" s="10"/>
      <c r="K2" s="10"/>
      <c r="L2" s="10"/>
      <c r="M2" s="10"/>
    </row>
    <row r="3" spans="1:13">
      <c r="A3" s="262" t="str">
        <f>IF('Formulation Pre-Products'!$C$2=Languages!A3,Languages!A61,Languages!B61)</f>
        <v>Shampoo, shower preparations and liquid soaps</v>
      </c>
      <c r="I3" s="10"/>
      <c r="J3" s="10"/>
      <c r="K3" s="10"/>
      <c r="L3" s="10"/>
      <c r="M3" s="10"/>
    </row>
    <row r="4" spans="1:13">
      <c r="A4" s="262" t="str">
        <f>IF('Formulation Pre-Products'!$C$2=Languages!A3,Languages!A62,Languages!B62)</f>
        <v>Solid soaps</v>
      </c>
      <c r="I4" s="10"/>
      <c r="J4" s="10"/>
      <c r="K4" s="10"/>
      <c r="L4" s="10"/>
      <c r="M4" s="10"/>
    </row>
    <row r="5" spans="1:13">
      <c r="A5" s="262" t="str">
        <f>IF('Formulation Pre-Products'!$C$2=Languages!A3,Languages!A64,Languages!B64)</f>
        <v>Shaving foams, shaving gels, shaving creams</v>
      </c>
      <c r="I5" s="10"/>
      <c r="J5" s="10"/>
      <c r="K5" s="10"/>
      <c r="L5" s="10"/>
      <c r="M5" s="10"/>
    </row>
    <row r="6" spans="1:13">
      <c r="A6" s="262" t="str">
        <f>IF('Formulation Pre-Products'!$C$2=Languages!A3,Languages!A65,Languages!B65)</f>
        <v>Shaving solid soaps</v>
      </c>
      <c r="I6" s="10"/>
      <c r="J6" s="10"/>
      <c r="K6" s="10"/>
      <c r="L6" s="10"/>
      <c r="M6" s="10"/>
    </row>
    <row r="7" spans="1:13" ht="13.5" thickBot="1">
      <c r="A7" s="263" t="str">
        <f>IF('Formulation Pre-Products'!$C$2=Languages!A3,Languages!A63,Languages!B63)</f>
        <v>Hair conditioners</v>
      </c>
      <c r="I7" s="10"/>
      <c r="J7" s="10"/>
      <c r="K7" s="10"/>
      <c r="L7" s="10"/>
      <c r="M7" s="10"/>
    </row>
    <row r="8" spans="1:13" ht="13.5" thickBot="1">
      <c r="A8" s="22"/>
      <c r="I8" s="10"/>
      <c r="J8" s="10"/>
      <c r="K8" s="10"/>
      <c r="L8" s="10"/>
      <c r="M8" s="10"/>
    </row>
    <row r="9" spans="1:13">
      <c r="A9" s="16" t="s">
        <v>158</v>
      </c>
      <c r="I9" s="10"/>
      <c r="J9" s="10"/>
      <c r="K9" s="10"/>
      <c r="L9" s="10"/>
      <c r="M9" s="10"/>
    </row>
    <row r="10" spans="1:13">
      <c r="A10" s="12" t="s">
        <v>31</v>
      </c>
      <c r="I10" s="10"/>
      <c r="J10" s="10"/>
      <c r="K10" s="10"/>
      <c r="L10" s="10"/>
      <c r="M10" s="10"/>
    </row>
    <row r="11" spans="1:13" ht="13.5" thickBot="1">
      <c r="A11" s="14" t="s">
        <v>29</v>
      </c>
      <c r="I11" s="10"/>
      <c r="J11" s="10"/>
      <c r="K11" s="10"/>
      <c r="L11" s="10"/>
      <c r="M11" s="10"/>
    </row>
    <row r="12" spans="1:13" ht="13.5" thickBot="1">
      <c r="I12" s="10"/>
      <c r="J12" s="10"/>
      <c r="K12" s="10"/>
      <c r="L12" s="10"/>
      <c r="M12" s="10"/>
    </row>
    <row r="13" spans="1:13">
      <c r="A13" s="16" t="s">
        <v>154</v>
      </c>
      <c r="I13" s="10"/>
      <c r="J13" s="10"/>
      <c r="K13" s="10"/>
      <c r="L13" s="10"/>
      <c r="M13" s="10"/>
    </row>
    <row r="14" spans="1:13">
      <c r="A14" s="12" t="str">
        <f>IF('Formulation Pre-Products'!$C$2=Languages!A3,Languages!A66,Languages!B66)</f>
        <v xml:space="preserve">Surfactant not from palm oil/palm kernel oil </v>
      </c>
      <c r="G14" s="10"/>
      <c r="H14" s="10"/>
      <c r="I14" s="10"/>
      <c r="J14" s="10"/>
      <c r="K14" s="10"/>
      <c r="L14" s="10"/>
      <c r="M14" s="10"/>
    </row>
    <row r="15" spans="1:13">
      <c r="A15" s="12" t="str">
        <f>IF('Formulation Pre-Products'!$C$2=Languages!A3,Languages!A67,Languages!B67)</f>
        <v>Surfactant from palm oil/palm kernel oil</v>
      </c>
      <c r="G15" s="10"/>
      <c r="H15" s="10"/>
      <c r="I15" s="10"/>
      <c r="J15" s="10"/>
      <c r="K15" s="10"/>
      <c r="L15" s="10"/>
      <c r="M15" s="10"/>
    </row>
    <row r="16" spans="1:13">
      <c r="A16" s="12" t="str">
        <f>IF('Formulation Pre-Products'!$C$2=Languages!A3,Languages!A68,Languages!B68)</f>
        <v>Biocide</v>
      </c>
      <c r="G16" s="10"/>
      <c r="H16" s="10"/>
      <c r="I16" s="10"/>
      <c r="J16" s="10"/>
      <c r="K16" s="10"/>
      <c r="L16" s="10"/>
      <c r="M16" s="10"/>
    </row>
    <row r="17" spans="1:13">
      <c r="A17" s="12" t="str">
        <f>IF('Formulation Pre-Products'!$C$2=Languages!A3,Languages!A69,Languages!B69)</f>
        <v>Fragrances</v>
      </c>
      <c r="G17" s="10"/>
      <c r="H17" s="10"/>
      <c r="I17" s="10"/>
      <c r="J17" s="10"/>
      <c r="K17" s="10"/>
      <c r="L17" s="10"/>
      <c r="M17" s="10"/>
    </row>
    <row r="18" spans="1:13">
      <c r="A18" s="12" t="str">
        <f>IF('Formulation Pre-Products'!$C$2=Languages!A3,Languages!A70,Languages!B70)</f>
        <v>Colouring agent</v>
      </c>
      <c r="G18" s="10"/>
      <c r="H18" s="10"/>
      <c r="I18" s="10"/>
      <c r="J18" s="10"/>
      <c r="K18" s="10"/>
      <c r="L18" s="10"/>
      <c r="M18" s="10"/>
    </row>
    <row r="19" spans="1:13">
      <c r="A19" s="12" t="str">
        <f>IF('Formulation Pre-Products'!$C$2=Languages!A3,Languages!A71,Languages!B71)</f>
        <v>propellants</v>
      </c>
      <c r="G19" s="10"/>
      <c r="H19" s="10"/>
      <c r="I19" s="10"/>
      <c r="J19" s="10"/>
      <c r="K19" s="10"/>
      <c r="L19" s="10"/>
      <c r="M19" s="10"/>
    </row>
    <row r="20" spans="1:13">
      <c r="A20" s="12" t="str">
        <f>IF('Formulation Pre-Products'!$C$2=Languages!A3,Languages!A72,Languages!B72)</f>
        <v>Rubbing/abrasive agents</v>
      </c>
      <c r="G20" s="10"/>
      <c r="H20" s="10"/>
      <c r="I20" s="10"/>
      <c r="J20" s="10"/>
      <c r="K20" s="10"/>
      <c r="L20" s="10"/>
      <c r="M20" s="10"/>
    </row>
    <row r="21" spans="1:13" ht="13.5" thickBot="1">
      <c r="A21" s="14" t="str">
        <f>IF('Formulation Pre-Products'!$C$2=Languages!A4,Languages!A73,Languages!B73)</f>
        <v>Other</v>
      </c>
      <c r="G21" s="10"/>
      <c r="H21" s="10"/>
      <c r="I21" s="10"/>
      <c r="J21" s="10"/>
      <c r="K21" s="10"/>
      <c r="L21" s="10"/>
      <c r="M21" s="10"/>
    </row>
    <row r="22" spans="1:13">
      <c r="G22" s="10"/>
      <c r="H22" s="10"/>
      <c r="I22" s="10"/>
      <c r="J22" s="10"/>
      <c r="K22" s="10"/>
      <c r="L22" s="10"/>
      <c r="M22" s="10"/>
    </row>
    <row r="23" spans="1:13" ht="13.5" thickBot="1">
      <c r="G23" s="10"/>
      <c r="H23" s="10"/>
      <c r="I23" s="10"/>
      <c r="J23" s="10"/>
      <c r="K23" s="10"/>
      <c r="L23" s="10"/>
      <c r="M23" s="10"/>
    </row>
    <row r="24" spans="1:13">
      <c r="A24" s="16" t="s">
        <v>156</v>
      </c>
      <c r="G24" s="10"/>
      <c r="H24" s="10"/>
      <c r="I24" s="10"/>
      <c r="J24" s="10"/>
      <c r="K24" s="10"/>
      <c r="L24" s="10"/>
      <c r="M24" s="10"/>
    </row>
    <row r="25" spans="1:13">
      <c r="A25" s="12" t="s">
        <v>28</v>
      </c>
      <c r="G25" s="10"/>
      <c r="H25" s="10"/>
      <c r="I25" s="10"/>
      <c r="J25" s="10"/>
      <c r="K25" s="10"/>
      <c r="L25" s="10"/>
      <c r="M25" s="10"/>
    </row>
    <row r="26" spans="1:13">
      <c r="A26" s="12" t="s">
        <v>32</v>
      </c>
      <c r="G26" s="10"/>
      <c r="H26" s="10"/>
      <c r="I26" s="10"/>
      <c r="J26" s="10"/>
      <c r="K26" s="10"/>
      <c r="L26" s="10"/>
      <c r="M26" s="10"/>
    </row>
    <row r="27" spans="1:13">
      <c r="A27" s="12" t="s">
        <v>42</v>
      </c>
      <c r="G27" s="10"/>
      <c r="H27" s="10"/>
      <c r="I27" s="10"/>
      <c r="J27" s="10"/>
      <c r="K27" s="10"/>
      <c r="L27" s="10"/>
      <c r="M27" s="10"/>
    </row>
    <row r="28" spans="1:13">
      <c r="A28" s="12" t="s">
        <v>30</v>
      </c>
      <c r="G28" s="10"/>
      <c r="H28" s="10"/>
      <c r="I28" s="10"/>
      <c r="J28" s="10"/>
      <c r="K28" s="10"/>
      <c r="L28" s="10"/>
      <c r="M28" s="10"/>
    </row>
    <row r="29" spans="1:13" ht="13.5" thickBot="1">
      <c r="A29" s="14" t="s">
        <v>54</v>
      </c>
      <c r="G29" s="10"/>
      <c r="H29" s="10"/>
      <c r="I29" s="10"/>
      <c r="J29" s="10"/>
      <c r="K29" s="10"/>
      <c r="L29" s="10"/>
      <c r="M29" s="10"/>
    </row>
    <row r="30" spans="1:13" ht="13.5" thickBot="1">
      <c r="G30" s="10"/>
      <c r="H30" s="10"/>
      <c r="I30" s="10"/>
      <c r="J30" s="10"/>
      <c r="K30" s="10"/>
      <c r="L30" s="10"/>
      <c r="M30" s="10"/>
    </row>
    <row r="31" spans="1:13">
      <c r="A31" s="16" t="s">
        <v>160</v>
      </c>
      <c r="G31" s="10"/>
      <c r="H31" s="10"/>
      <c r="I31" s="10"/>
      <c r="J31" s="10"/>
      <c r="K31" s="10"/>
      <c r="L31" s="10"/>
      <c r="M31" s="10"/>
    </row>
    <row r="32" spans="1:13">
      <c r="A32" s="12" t="s">
        <v>31</v>
      </c>
      <c r="G32" s="10"/>
      <c r="H32" s="10"/>
      <c r="I32" s="10"/>
      <c r="J32" s="10"/>
      <c r="K32" s="10"/>
      <c r="L32" s="10"/>
      <c r="M32" s="10"/>
    </row>
    <row r="33" spans="1:13">
      <c r="A33" s="12" t="s">
        <v>29</v>
      </c>
      <c r="G33" s="10"/>
      <c r="H33" s="10"/>
      <c r="I33" s="10"/>
      <c r="J33" s="10"/>
      <c r="K33" s="10"/>
      <c r="L33" s="10"/>
      <c r="M33" s="10"/>
    </row>
    <row r="34" spans="1:13">
      <c r="A34" s="12" t="s">
        <v>30</v>
      </c>
      <c r="G34" s="10"/>
      <c r="H34" s="10"/>
      <c r="I34" s="10"/>
      <c r="J34" s="10"/>
      <c r="K34" s="10"/>
      <c r="L34" s="10"/>
      <c r="M34" s="10"/>
    </row>
    <row r="35" spans="1:13" ht="13.5" thickBot="1">
      <c r="A35" s="14" t="s">
        <v>54</v>
      </c>
      <c r="G35" s="10"/>
      <c r="H35" s="10"/>
      <c r="I35" s="10"/>
      <c r="J35" s="10"/>
      <c r="K35" s="10"/>
      <c r="L35" s="10"/>
      <c r="M35" s="10"/>
    </row>
    <row r="36" spans="1:13" ht="13.5" thickBot="1">
      <c r="G36" s="10"/>
      <c r="H36" s="10"/>
      <c r="I36" s="10"/>
      <c r="J36" s="10"/>
      <c r="K36" s="10"/>
      <c r="L36" s="10"/>
      <c r="M36" s="10"/>
    </row>
    <row r="37" spans="1:13">
      <c r="A37" s="11" t="s">
        <v>161</v>
      </c>
      <c r="G37" s="10"/>
      <c r="H37" s="10"/>
      <c r="I37" s="10"/>
      <c r="J37" s="10"/>
      <c r="K37" s="10"/>
      <c r="L37" s="10"/>
      <c r="M37" s="10"/>
    </row>
    <row r="38" spans="1:13">
      <c r="A38" s="13">
        <v>0.05</v>
      </c>
      <c r="G38" s="10"/>
      <c r="H38" s="10"/>
      <c r="I38" s="10"/>
      <c r="J38" s="10"/>
      <c r="K38" s="10"/>
      <c r="L38" s="10"/>
      <c r="M38" s="10"/>
    </row>
    <row r="39" spans="1:13">
      <c r="A39" s="13">
        <v>0.15</v>
      </c>
      <c r="G39" s="10"/>
      <c r="H39" s="10"/>
      <c r="I39" s="10"/>
      <c r="J39" s="10"/>
      <c r="K39" s="10"/>
      <c r="L39" s="10"/>
      <c r="M39" s="10"/>
    </row>
    <row r="40" spans="1:13">
      <c r="A40" s="13">
        <v>0.5</v>
      </c>
      <c r="G40" s="10"/>
      <c r="H40" s="10"/>
      <c r="I40" s="10"/>
      <c r="J40" s="10"/>
      <c r="K40" s="10"/>
      <c r="L40" s="10"/>
      <c r="M40" s="10"/>
    </row>
    <row r="41" spans="1:13" ht="13.5" thickBot="1">
      <c r="A41" s="15">
        <v>1</v>
      </c>
      <c r="G41" s="10"/>
      <c r="H41" s="10"/>
      <c r="I41" s="10"/>
      <c r="J41" s="10"/>
      <c r="K41" s="10"/>
      <c r="L41" s="10"/>
      <c r="M41" s="10"/>
    </row>
    <row r="42" spans="1:13" ht="13.5" thickBot="1">
      <c r="G42" s="10"/>
      <c r="H42" s="10"/>
      <c r="I42" s="10"/>
      <c r="J42" s="10"/>
      <c r="K42" s="10"/>
      <c r="L42" s="10"/>
      <c r="M42" s="10"/>
    </row>
    <row r="43" spans="1:13">
      <c r="A43" s="11" t="s">
        <v>237</v>
      </c>
      <c r="G43" s="10"/>
      <c r="H43" s="10"/>
      <c r="I43" s="10"/>
      <c r="J43" s="10"/>
      <c r="K43" s="10"/>
      <c r="L43" s="10"/>
      <c r="M43" s="10"/>
    </row>
    <row r="44" spans="1:13">
      <c r="A44" s="92" t="s">
        <v>237</v>
      </c>
      <c r="G44" s="10"/>
      <c r="H44" s="10"/>
      <c r="I44" s="10"/>
      <c r="J44" s="10"/>
      <c r="K44" s="10"/>
      <c r="L44" s="10"/>
      <c r="M44" s="10"/>
    </row>
    <row r="45" spans="1:13">
      <c r="A45" s="92" t="s">
        <v>238</v>
      </c>
      <c r="G45" s="10"/>
      <c r="H45" s="10"/>
      <c r="I45" s="10"/>
      <c r="J45" s="10"/>
      <c r="K45" s="10"/>
      <c r="L45" s="10"/>
      <c r="M45" s="10"/>
    </row>
    <row r="46" spans="1:13" ht="13.5" thickBot="1">
      <c r="A46" s="14" t="str">
        <f>IF('Formulation Pre-Products'!$C$2=Languages!A3,Languages!A113,Languages!B113)</f>
        <v>approved for foodstuff</v>
      </c>
      <c r="G46" s="10"/>
      <c r="H46" s="10"/>
      <c r="I46" s="10"/>
      <c r="J46" s="10"/>
      <c r="K46" s="10"/>
      <c r="L46" s="10"/>
      <c r="M46" s="10"/>
    </row>
    <row r="47" spans="1:13" ht="13.5" thickBot="1">
      <c r="G47" s="10"/>
      <c r="H47" s="10"/>
      <c r="I47" s="10"/>
      <c r="J47" s="10"/>
      <c r="K47" s="10"/>
      <c r="L47" s="10"/>
      <c r="M47" s="10"/>
    </row>
    <row r="48" spans="1:13">
      <c r="A48" s="11" t="s">
        <v>570</v>
      </c>
      <c r="G48" s="10"/>
      <c r="H48" s="10"/>
      <c r="I48" s="10"/>
      <c r="J48" s="10"/>
      <c r="K48" s="10"/>
      <c r="L48" s="10"/>
      <c r="M48" s="10"/>
    </row>
    <row r="49" spans="1:13">
      <c r="A49" s="262" t="str">
        <f>IF('Formulation Pre-Products'!$C$2=Languages!A3,Languages!A135,Languages!B135)</f>
        <v xml:space="preserve">Book&amp;Claim </v>
      </c>
      <c r="G49" s="10"/>
      <c r="H49" s="10"/>
      <c r="I49" s="10"/>
      <c r="J49" s="10"/>
      <c r="K49" s="10"/>
      <c r="L49" s="10"/>
      <c r="M49" s="10"/>
    </row>
    <row r="50" spans="1:13" ht="13.5" thickBot="1">
      <c r="A50" s="263" t="str">
        <f>IF('Formulation Pre-Products'!$C$2=Languages!A3,Languages!A136,Languages!B136)</f>
        <v>Surfactant manufacturer (segregated or MB)</v>
      </c>
      <c r="G50" s="10"/>
      <c r="H50" s="10"/>
      <c r="I50" s="10"/>
      <c r="J50" s="10"/>
      <c r="K50" s="10"/>
      <c r="L50" s="10"/>
      <c r="M50" s="10"/>
    </row>
    <row r="51" spans="1:13" ht="13.5" thickBot="1">
      <c r="G51" s="10"/>
      <c r="H51" s="10"/>
      <c r="I51" s="10"/>
      <c r="J51" s="10"/>
      <c r="K51" s="10"/>
      <c r="L51" s="10"/>
      <c r="M51" s="10"/>
    </row>
    <row r="52" spans="1:13">
      <c r="A52" s="11" t="s">
        <v>629</v>
      </c>
      <c r="G52" s="10"/>
      <c r="H52" s="10"/>
      <c r="I52" s="10"/>
      <c r="J52" s="10"/>
      <c r="K52" s="10"/>
      <c r="L52" s="10"/>
      <c r="M52" s="10"/>
    </row>
    <row r="53" spans="1:13">
      <c r="A53" s="262" t="str">
        <f>IF('Formulation Pre-Products'!$C$2=Languages!A3,Languages!A157,Languages!B157)</f>
        <v>PET - Polyethylenterephthalate</v>
      </c>
      <c r="G53" s="10"/>
      <c r="H53" s="10"/>
      <c r="I53" s="10"/>
      <c r="J53" s="10"/>
      <c r="K53" s="10"/>
      <c r="L53" s="10"/>
      <c r="M53" s="10"/>
    </row>
    <row r="54" spans="1:13">
      <c r="A54" s="262" t="str">
        <f>IF('Formulation Pre-Products'!$C$2=Languages!A3,Languages!A161,Languages!B161)</f>
        <v>PP - Polypropylene</v>
      </c>
      <c r="G54" s="10"/>
      <c r="H54" s="10"/>
      <c r="I54" s="10"/>
      <c r="J54" s="10"/>
      <c r="K54" s="10"/>
      <c r="L54" s="10"/>
      <c r="M54" s="10"/>
    </row>
    <row r="55" spans="1:13" ht="13.5" thickBot="1">
      <c r="A55" s="263" t="str">
        <f>IF('Formulation Pre-Products'!$C$2=Languages!A5,Languages!A156,Languages!B156)</f>
        <v>HDPE - High-density polyethylene</v>
      </c>
      <c r="G55" s="10"/>
      <c r="H55" s="10"/>
      <c r="I55" s="10"/>
      <c r="J55" s="10"/>
      <c r="K55" s="10"/>
      <c r="L55" s="10"/>
      <c r="M55" s="10"/>
    </row>
    <row r="56" spans="1:13" ht="13.5" thickBot="1">
      <c r="G56" s="10"/>
      <c r="H56" s="10"/>
      <c r="I56" s="10"/>
      <c r="J56" s="10"/>
      <c r="K56" s="10"/>
      <c r="L56" s="10"/>
      <c r="M56" s="10"/>
    </row>
    <row r="57" spans="1:13">
      <c r="A57" s="11" t="s">
        <v>618</v>
      </c>
      <c r="G57" s="10"/>
      <c r="H57" s="10"/>
      <c r="I57" s="10"/>
      <c r="J57" s="10"/>
      <c r="K57" s="10"/>
      <c r="L57" s="10"/>
      <c r="M57" s="10"/>
    </row>
    <row r="58" spans="1:13">
      <c r="A58" s="262" t="str">
        <f>IF('Formulation Pre-Products'!$C$2=Languages!A3,Languages!A162,Languages!B162)</f>
        <v>PS - Polystyrene</v>
      </c>
      <c r="G58" s="10"/>
      <c r="H58" s="10"/>
      <c r="I58" s="10"/>
      <c r="J58" s="10"/>
      <c r="K58" s="10"/>
      <c r="L58" s="10"/>
      <c r="M58" s="10"/>
    </row>
    <row r="59" spans="1:13">
      <c r="A59" s="262" t="str">
        <f>IF('Formulation Pre-Products'!$C$2=Languages!A3,Languages!A163,Languages!B163)</f>
        <v>PVC - Polyvinylchloride</v>
      </c>
      <c r="G59" s="10"/>
      <c r="H59" s="10"/>
      <c r="I59" s="10"/>
      <c r="J59" s="10"/>
      <c r="K59" s="10"/>
      <c r="L59" s="10"/>
      <c r="M59" s="10"/>
    </row>
    <row r="60" spans="1:13">
      <c r="A60" s="262" t="str">
        <f>IF('Formulation Pre-Products'!$C$2=Languages!A3,Languages!A158,Languages!B158)</f>
        <v>PETG Polyethylene terephthalate glycol-modified</v>
      </c>
      <c r="G60" s="10"/>
      <c r="H60" s="10"/>
      <c r="I60" s="10"/>
      <c r="J60" s="10"/>
      <c r="K60" s="10"/>
      <c r="L60" s="10"/>
      <c r="M60" s="10"/>
    </row>
    <row r="61" spans="1:13" ht="13.5" thickBot="1">
      <c r="A61" s="263" t="str">
        <f>IF('Formulation Pre-Products'!$C$2=Languages!A3,Languages!A172,Languages!B172)</f>
        <v>nonexistent</v>
      </c>
      <c r="G61" s="10"/>
      <c r="H61" s="10"/>
      <c r="I61" s="10"/>
      <c r="J61" s="10"/>
      <c r="K61" s="10"/>
      <c r="L61" s="10"/>
      <c r="M61" s="10"/>
    </row>
    <row r="62" spans="1:13" ht="13.5" thickBot="1">
      <c r="G62" s="10"/>
      <c r="H62" s="10"/>
      <c r="I62" s="10"/>
      <c r="J62" s="10"/>
      <c r="K62" s="10"/>
      <c r="L62" s="10"/>
      <c r="M62" s="10"/>
    </row>
    <row r="63" spans="1:13">
      <c r="A63" s="11" t="s">
        <v>619</v>
      </c>
      <c r="G63" s="10"/>
      <c r="H63" s="10"/>
      <c r="I63" s="10"/>
      <c r="J63" s="10"/>
      <c r="K63" s="10"/>
      <c r="L63" s="10"/>
      <c r="M63" s="10"/>
    </row>
    <row r="64" spans="1:13">
      <c r="A64" s="262" t="str">
        <f>IF('Formulation Pre-Products'!$C$2=Languages!A3,Languages!A162,Languages!B162)</f>
        <v>PS - Polystyrene</v>
      </c>
      <c r="G64" s="10"/>
      <c r="H64" s="10"/>
      <c r="I64" s="10"/>
      <c r="J64" s="10"/>
      <c r="K64" s="10"/>
      <c r="L64" s="10"/>
      <c r="M64" s="10"/>
    </row>
    <row r="65" spans="1:13">
      <c r="A65" s="262" t="str">
        <f>IF('Formulation Pre-Products'!$C$2=Languages!A3,Languages!A163,Languages!B163)</f>
        <v>PVC - Polyvinylchloride</v>
      </c>
      <c r="G65" s="10"/>
      <c r="H65" s="10"/>
      <c r="I65" s="10"/>
      <c r="J65" s="10"/>
      <c r="K65" s="10"/>
      <c r="L65" s="10"/>
      <c r="M65" s="10"/>
    </row>
    <row r="66" spans="1:13">
      <c r="A66" s="262" t="str">
        <f>IF('Formulation Pre-Products'!$C$2=Languages!A3,Languages!A158,Languages!B158)</f>
        <v>PETG Polyethylene terephthalate glycol-modified</v>
      </c>
      <c r="G66" s="10"/>
      <c r="H66" s="10"/>
      <c r="I66" s="10"/>
      <c r="J66" s="10"/>
      <c r="K66" s="10"/>
      <c r="L66" s="10"/>
      <c r="M66" s="10"/>
    </row>
    <row r="67" spans="1:13" ht="13.5" thickBot="1">
      <c r="A67" s="263" t="str">
        <f>IF('Formulation Pre-Products'!$C$2=Languages!A3,Languages!A172,Languages!B172)</f>
        <v>nonexistent</v>
      </c>
      <c r="G67" s="10"/>
      <c r="H67" s="10"/>
      <c r="I67" s="10"/>
      <c r="J67" s="10"/>
      <c r="K67" s="10"/>
      <c r="L67" s="10"/>
      <c r="M67" s="10"/>
    </row>
    <row r="68" spans="1:13" ht="13.5" thickBot="1">
      <c r="G68" s="10"/>
      <c r="H68" s="10"/>
      <c r="I68" s="10"/>
      <c r="J68" s="10"/>
      <c r="K68" s="10"/>
      <c r="L68" s="10"/>
      <c r="M68" s="10"/>
    </row>
    <row r="69" spans="1:13">
      <c r="A69" s="11" t="s">
        <v>620</v>
      </c>
      <c r="G69" s="10"/>
      <c r="H69" s="10"/>
      <c r="I69" s="10"/>
      <c r="J69" s="10"/>
      <c r="K69" s="10"/>
      <c r="L69" s="10"/>
      <c r="M69" s="10"/>
    </row>
    <row r="70" spans="1:13">
      <c r="A70" s="262" t="str">
        <f>IF('Formulation Pre-Products'!$C$2=Languages!A3,Languages!A162,Languages!B162)</f>
        <v>PS - Polystyrene</v>
      </c>
      <c r="G70" s="10"/>
      <c r="H70" s="10"/>
      <c r="I70" s="10"/>
      <c r="J70" s="10"/>
      <c r="K70" s="10"/>
      <c r="L70" s="10"/>
      <c r="M70" s="10"/>
    </row>
    <row r="71" spans="1:13">
      <c r="A71" s="262" t="str">
        <f>IF('Formulation Pre-Products'!$C$2=Languages!A3,Languages!A163,Languages!B163)</f>
        <v>PVC - Polyvinylchloride</v>
      </c>
      <c r="G71" s="10"/>
      <c r="H71" s="10"/>
      <c r="I71" s="10"/>
      <c r="J71" s="10"/>
      <c r="K71" s="10"/>
      <c r="L71" s="10"/>
      <c r="M71" s="10"/>
    </row>
    <row r="72" spans="1:13">
      <c r="A72" s="356" t="str">
        <f>IF('Formulation Pre-Products'!$C$2=Languages!A3,Languages!A159,Languages!B159)</f>
        <v>PETG, D &gt;1 g/cm4</v>
      </c>
      <c r="G72" s="10"/>
      <c r="H72" s="10"/>
      <c r="I72" s="10"/>
      <c r="J72" s="10"/>
      <c r="K72" s="10"/>
      <c r="L72" s="10"/>
      <c r="M72" s="10"/>
    </row>
    <row r="73" spans="1:13">
      <c r="A73" s="356" t="str">
        <f>IF('Formulation Pre-Products'!$C$2=Languages!A3,Languages!A160,Languages!B160)</f>
        <v>PETG, D ≤ 1 g/cm4</v>
      </c>
      <c r="G73" s="10"/>
      <c r="H73" s="10"/>
      <c r="I73" s="10"/>
      <c r="J73" s="10"/>
      <c r="K73" s="10"/>
      <c r="L73" s="10"/>
      <c r="M73" s="10"/>
    </row>
    <row r="74" spans="1:13">
      <c r="A74" s="262" t="str">
        <f>IF('Formulation Pre-Products'!$C$2=Languages!A3,Languages!A166,Languages!B166)</f>
        <v>Silicone, D &gt; 1 g/cm4</v>
      </c>
      <c r="G74" s="10"/>
      <c r="H74" s="10"/>
      <c r="I74" s="10"/>
      <c r="J74" s="10"/>
      <c r="K74" s="10"/>
      <c r="L74" s="10"/>
      <c r="M74" s="10"/>
    </row>
    <row r="75" spans="1:13">
      <c r="A75" s="262" t="str">
        <f>IF('Formulation Pre-Products'!$C$2=Languages!A3,Languages!A167,Languages!B167)</f>
        <v>Silicone, D ≤ 1 g/cm4</v>
      </c>
      <c r="G75" s="10"/>
      <c r="H75" s="10"/>
      <c r="I75" s="10"/>
      <c r="J75" s="10"/>
      <c r="K75" s="10"/>
      <c r="L75" s="10"/>
      <c r="M75" s="10"/>
    </row>
    <row r="76" spans="1:13">
      <c r="A76" s="262" t="str">
        <f>IF('Formulation Pre-Products'!$C$2=Languages!A3,Languages!A164,Languages!B164)</f>
        <v>Glass</v>
      </c>
      <c r="G76" s="10"/>
      <c r="H76" s="10"/>
      <c r="I76" s="10"/>
      <c r="J76" s="10"/>
      <c r="K76" s="10"/>
      <c r="L76" s="10"/>
      <c r="M76" s="10"/>
    </row>
    <row r="77" spans="1:13">
      <c r="A77" s="262" t="str">
        <f>IF('Formulation Pre-Products'!$C$2=Languages!A3,Languages!A165,Languages!B165)</f>
        <v>Metal</v>
      </c>
      <c r="G77" s="10"/>
      <c r="H77" s="10"/>
      <c r="I77" s="10"/>
      <c r="J77" s="10"/>
      <c r="K77" s="10"/>
      <c r="L77" s="10"/>
      <c r="M77" s="10"/>
    </row>
    <row r="78" spans="1:13" ht="13.5" thickBot="1">
      <c r="A78" s="263" t="str">
        <f>IF('Formulation Pre-Products'!$C$2=Languages!A3,Languages!A155,Languages!B155)</f>
        <v>EVA - Ethylene Vinyl Acetate</v>
      </c>
      <c r="G78" s="10"/>
      <c r="H78" s="10"/>
      <c r="I78" s="10"/>
      <c r="J78" s="10"/>
      <c r="K78" s="10"/>
      <c r="L78" s="10"/>
      <c r="M78" s="10"/>
    </row>
    <row r="79" spans="1:13" ht="13.5" thickBot="1">
      <c r="G79" s="10"/>
      <c r="H79" s="10"/>
      <c r="I79" s="10"/>
      <c r="J79" s="10"/>
      <c r="K79" s="10"/>
      <c r="L79" s="10"/>
      <c r="M79" s="10"/>
    </row>
    <row r="80" spans="1:13">
      <c r="A80" s="11" t="s">
        <v>632</v>
      </c>
      <c r="G80" s="10"/>
      <c r="H80" s="10"/>
      <c r="I80" s="10"/>
      <c r="J80" s="10"/>
      <c r="K80" s="10"/>
      <c r="L80" s="10"/>
      <c r="M80" s="10"/>
    </row>
    <row r="81" spans="1:13">
      <c r="A81" s="262" t="str">
        <f>IF('Formulation Pre-Products'!$C$2=Languages!A3,Languages!A168,Languages!B168)</f>
        <v>Polyamide</v>
      </c>
      <c r="G81" s="10"/>
      <c r="H81" s="10"/>
      <c r="I81" s="10"/>
      <c r="J81" s="10"/>
      <c r="K81" s="10"/>
      <c r="L81" s="10"/>
      <c r="M81" s="10"/>
    </row>
    <row r="82" spans="1:13">
      <c r="A82" s="262" t="str">
        <f>IF('Formulation Pre-Products'!$C$2=Languages!A3,Languages!A169,Languages!B169)</f>
        <v>EVOH - Ethylene vinyl alcohol</v>
      </c>
      <c r="G82" s="10"/>
      <c r="H82" s="10"/>
      <c r="I82" s="10"/>
      <c r="J82" s="10"/>
      <c r="K82" s="10"/>
      <c r="L82" s="10"/>
      <c r="M82" s="10"/>
    </row>
    <row r="83" spans="1:13">
      <c r="A83" s="262" t="str">
        <f>IF('Formulation Pre-Products'!$C$2=Languages!A3,Languages!A170,Languages!B170)</f>
        <v>functional polyolefins</v>
      </c>
      <c r="G83" s="10"/>
      <c r="H83" s="10"/>
      <c r="I83" s="10"/>
      <c r="J83" s="10"/>
      <c r="K83" s="10"/>
      <c r="L83" s="10"/>
      <c r="M83" s="10"/>
    </row>
    <row r="84" spans="1:13">
      <c r="A84" s="262" t="str">
        <f>IF('Formulation Pre-Products'!$C$2=Languages!A3,Languages!A171,Languages!B171)</f>
        <v>metallised and light blocking barriers</v>
      </c>
      <c r="G84" s="10"/>
      <c r="H84" s="10"/>
      <c r="I84" s="10"/>
      <c r="J84" s="10"/>
      <c r="K84" s="10"/>
      <c r="L84" s="10"/>
      <c r="M84" s="10"/>
    </row>
    <row r="85" spans="1:13" ht="13.5" thickBot="1">
      <c r="A85" s="263" t="str">
        <f>IF('Formulation Pre-Products'!$C$2=Languages!A3,Languages!A172,Languages!B172)</f>
        <v>nonexistent</v>
      </c>
      <c r="G85" s="10"/>
      <c r="H85" s="10"/>
      <c r="I85" s="10"/>
      <c r="J85" s="10"/>
      <c r="K85" s="10"/>
      <c r="L85" s="10"/>
      <c r="M85" s="10"/>
    </row>
    <row r="86" spans="1:13">
      <c r="G86" s="10"/>
      <c r="H86" s="10"/>
      <c r="I86" s="10"/>
      <c r="J86" s="10"/>
      <c r="K86" s="10"/>
      <c r="L86" s="10"/>
      <c r="M86" s="10"/>
    </row>
    <row r="87" spans="1:13">
      <c r="G87" s="10"/>
      <c r="H87" s="10"/>
      <c r="I87" s="10"/>
      <c r="J87" s="10"/>
      <c r="K87" s="10"/>
      <c r="L87" s="10"/>
      <c r="M87" s="10"/>
    </row>
    <row r="88" spans="1:13">
      <c r="G88" s="10"/>
      <c r="H88" s="10"/>
      <c r="I88" s="10"/>
      <c r="J88" s="10"/>
      <c r="K88" s="10"/>
      <c r="L88" s="10"/>
      <c r="M88" s="10"/>
    </row>
    <row r="89" spans="1:13">
      <c r="G89" s="10"/>
      <c r="H89" s="10"/>
      <c r="I89" s="10"/>
      <c r="J89" s="10"/>
      <c r="K89" s="10"/>
      <c r="L89" s="10"/>
      <c r="M89" s="10"/>
    </row>
    <row r="90" spans="1:13">
      <c r="G90" s="10"/>
      <c r="H90" s="10"/>
      <c r="I90" s="10"/>
      <c r="J90" s="10"/>
      <c r="K90" s="10"/>
      <c r="L90" s="10"/>
      <c r="M90" s="10"/>
    </row>
    <row r="91" spans="1:13">
      <c r="G91" s="10"/>
      <c r="H91" s="10"/>
      <c r="I91" s="10"/>
      <c r="J91" s="10"/>
      <c r="K91" s="10"/>
      <c r="L91" s="10"/>
      <c r="M91" s="10"/>
    </row>
    <row r="92" spans="1:13">
      <c r="G92" s="10"/>
      <c r="H92" s="10"/>
      <c r="I92" s="10"/>
      <c r="J92" s="10"/>
      <c r="K92" s="10"/>
      <c r="L92" s="10"/>
      <c r="M92" s="10"/>
    </row>
    <row r="93" spans="1:13">
      <c r="G93" s="10"/>
      <c r="H93" s="10"/>
      <c r="I93" s="10"/>
      <c r="J93" s="10"/>
      <c r="K93" s="10"/>
      <c r="L93" s="10"/>
      <c r="M93" s="10"/>
    </row>
    <row r="94" spans="1:13">
      <c r="G94" s="10"/>
      <c r="H94" s="10"/>
      <c r="I94" s="10"/>
      <c r="J94" s="10"/>
      <c r="K94" s="10"/>
      <c r="L94" s="10"/>
      <c r="M94" s="10"/>
    </row>
    <row r="95" spans="1:13">
      <c r="G95" s="10"/>
      <c r="H95" s="10"/>
      <c r="I95" s="10"/>
      <c r="J95" s="10"/>
      <c r="K95" s="10"/>
      <c r="L95" s="10"/>
      <c r="M95" s="10"/>
    </row>
    <row r="96" spans="1:13">
      <c r="G96" s="10"/>
      <c r="H96" s="10"/>
      <c r="I96" s="10"/>
      <c r="J96" s="10"/>
      <c r="K96" s="10"/>
      <c r="L96" s="10"/>
      <c r="M96" s="10"/>
    </row>
    <row r="97" spans="7:13">
      <c r="G97" s="10"/>
      <c r="H97" s="10"/>
      <c r="I97" s="10"/>
      <c r="J97" s="10"/>
      <c r="K97" s="10"/>
      <c r="L97" s="10"/>
      <c r="M97" s="10"/>
    </row>
    <row r="98" spans="7:13">
      <c r="G98" s="10"/>
      <c r="H98" s="10"/>
      <c r="I98" s="10"/>
      <c r="J98" s="10"/>
      <c r="K98" s="10"/>
      <c r="L98" s="10"/>
      <c r="M98" s="10"/>
    </row>
    <row r="99" spans="7:13">
      <c r="G99" s="10"/>
      <c r="H99" s="10"/>
      <c r="I99" s="10"/>
      <c r="J99" s="10"/>
      <c r="K99" s="10"/>
      <c r="L99" s="10"/>
      <c r="M99" s="10"/>
    </row>
    <row r="100" spans="7:13">
      <c r="G100" s="10"/>
      <c r="H100" s="10"/>
      <c r="I100" s="10"/>
      <c r="J100" s="10"/>
      <c r="K100" s="10"/>
      <c r="L100" s="10"/>
      <c r="M100" s="10"/>
    </row>
    <row r="101" spans="7:13">
      <c r="G101" s="10"/>
      <c r="H101" s="10"/>
      <c r="I101" s="10"/>
      <c r="J101" s="10"/>
      <c r="K101" s="10"/>
      <c r="L101" s="10"/>
      <c r="M101" s="10"/>
    </row>
    <row r="102" spans="7:13">
      <c r="G102" s="10"/>
      <c r="H102" s="10"/>
      <c r="I102" s="10"/>
      <c r="J102" s="10"/>
      <c r="K102" s="10"/>
      <c r="L102" s="10"/>
      <c r="M102" s="10"/>
    </row>
    <row r="103" spans="7:13">
      <c r="G103" s="10"/>
      <c r="H103" s="10"/>
      <c r="I103" s="10"/>
      <c r="J103" s="10"/>
      <c r="K103" s="10"/>
      <c r="L103" s="10"/>
      <c r="M103" s="10"/>
    </row>
    <row r="104" spans="7:13">
      <c r="G104" s="10"/>
      <c r="H104" s="10"/>
      <c r="I104" s="10"/>
      <c r="J104" s="10"/>
      <c r="K104" s="10"/>
      <c r="L104" s="10"/>
      <c r="M104" s="10"/>
    </row>
    <row r="105" spans="7:13">
      <c r="G105" s="10"/>
      <c r="H105" s="10"/>
      <c r="I105" s="10"/>
      <c r="J105" s="10"/>
      <c r="K105" s="10"/>
      <c r="L105" s="10"/>
      <c r="M105" s="10"/>
    </row>
    <row r="106" spans="7:13">
      <c r="G106" s="10"/>
      <c r="H106" s="10"/>
      <c r="I106" s="10"/>
      <c r="J106" s="10"/>
      <c r="K106" s="10"/>
      <c r="L106" s="10"/>
      <c r="M106" s="10"/>
    </row>
    <row r="107" spans="7:13">
      <c r="G107" s="10"/>
      <c r="H107" s="10"/>
      <c r="I107" s="10"/>
      <c r="J107" s="10"/>
      <c r="K107" s="10"/>
      <c r="L107" s="10"/>
      <c r="M107" s="10"/>
    </row>
    <row r="108" spans="7:13">
      <c r="G108" s="10"/>
      <c r="H108" s="10"/>
      <c r="I108" s="10"/>
      <c r="J108" s="10"/>
      <c r="K108" s="10"/>
      <c r="L108" s="10"/>
      <c r="M108" s="10"/>
    </row>
    <row r="109" spans="7:13">
      <c r="G109" s="10"/>
      <c r="H109" s="10"/>
      <c r="I109" s="10"/>
      <c r="J109" s="10"/>
      <c r="K109" s="10"/>
      <c r="L109" s="10"/>
      <c r="M109" s="10"/>
    </row>
    <row r="110" spans="7:13">
      <c r="G110" s="10"/>
      <c r="H110" s="10"/>
      <c r="I110" s="10"/>
      <c r="J110" s="10"/>
      <c r="K110" s="10"/>
      <c r="L110" s="10"/>
      <c r="M110" s="10"/>
    </row>
    <row r="111" spans="7:13">
      <c r="G111" s="10"/>
      <c r="H111" s="10"/>
      <c r="I111" s="10"/>
      <c r="J111" s="10"/>
      <c r="K111" s="10"/>
      <c r="L111" s="10"/>
      <c r="M111" s="10"/>
    </row>
    <row r="112" spans="7:13">
      <c r="G112" s="10"/>
      <c r="H112" s="10"/>
      <c r="I112" s="10"/>
      <c r="J112" s="10"/>
      <c r="K112" s="10"/>
      <c r="L112" s="10"/>
      <c r="M112" s="10"/>
    </row>
    <row r="113" spans="7:13">
      <c r="G113" s="10"/>
      <c r="H113" s="10"/>
      <c r="I113" s="10"/>
      <c r="J113" s="10"/>
      <c r="K113" s="10"/>
      <c r="L113" s="10"/>
      <c r="M113" s="10"/>
    </row>
    <row r="114" spans="7:13">
      <c r="G114" s="10"/>
      <c r="H114" s="10"/>
      <c r="I114" s="10"/>
      <c r="J114" s="10"/>
      <c r="K114" s="10"/>
      <c r="L114" s="10"/>
      <c r="M114" s="10"/>
    </row>
    <row r="115" spans="7:13">
      <c r="G115" s="10"/>
      <c r="H115" s="10"/>
      <c r="I115" s="10"/>
      <c r="J115" s="10"/>
      <c r="K115" s="10"/>
      <c r="L115" s="10"/>
      <c r="M115" s="10"/>
    </row>
    <row r="116" spans="7:13">
      <c r="G116" s="10"/>
      <c r="H116" s="10"/>
      <c r="I116" s="10"/>
      <c r="J116" s="10"/>
      <c r="K116" s="10"/>
      <c r="L116" s="10"/>
      <c r="M116" s="10"/>
    </row>
    <row r="117" spans="7:13">
      <c r="G117" s="10"/>
      <c r="H117" s="10"/>
      <c r="I117" s="10"/>
      <c r="J117" s="10"/>
      <c r="K117" s="10"/>
      <c r="L117" s="10"/>
      <c r="M117" s="10"/>
    </row>
    <row r="118" spans="7:13">
      <c r="G118" s="10"/>
      <c r="H118" s="10"/>
      <c r="I118" s="10"/>
      <c r="J118" s="10"/>
      <c r="K118" s="10"/>
      <c r="L118" s="10"/>
      <c r="M118" s="10"/>
    </row>
    <row r="119" spans="7:13">
      <c r="G119" s="10"/>
      <c r="H119" s="10"/>
      <c r="I119" s="10"/>
      <c r="J119" s="10"/>
      <c r="K119" s="10"/>
      <c r="L119" s="10"/>
      <c r="M119" s="10"/>
    </row>
    <row r="120" spans="7:13">
      <c r="G120" s="10"/>
      <c r="H120" s="10"/>
      <c r="I120" s="10"/>
      <c r="J120" s="10"/>
      <c r="K120" s="10"/>
      <c r="L120" s="10"/>
      <c r="M120" s="10"/>
    </row>
    <row r="121" spans="7:13">
      <c r="G121" s="10"/>
      <c r="H121" s="10"/>
      <c r="I121" s="10"/>
      <c r="J121" s="10"/>
      <c r="K121" s="10"/>
      <c r="L121" s="10"/>
      <c r="M121" s="10"/>
    </row>
    <row r="122" spans="7:13">
      <c r="G122" s="10"/>
      <c r="H122" s="10"/>
      <c r="I122" s="10"/>
      <c r="J122" s="10"/>
      <c r="K122" s="10"/>
      <c r="L122" s="10"/>
      <c r="M122" s="10"/>
    </row>
    <row r="123" spans="7:13">
      <c r="G123" s="10"/>
      <c r="H123" s="10"/>
      <c r="I123" s="10"/>
      <c r="J123" s="10"/>
      <c r="K123" s="10"/>
      <c r="L123" s="10"/>
      <c r="M123" s="10"/>
    </row>
    <row r="124" spans="7:13">
      <c r="G124" s="10"/>
      <c r="H124" s="10"/>
      <c r="I124" s="10"/>
      <c r="J124" s="10"/>
      <c r="K124" s="10"/>
      <c r="L124" s="10"/>
      <c r="M124" s="10"/>
    </row>
    <row r="125" spans="7:13">
      <c r="G125" s="10"/>
      <c r="H125" s="10"/>
      <c r="I125" s="10"/>
      <c r="J125" s="10"/>
      <c r="K125" s="10"/>
      <c r="L125" s="10"/>
      <c r="M125" s="10"/>
    </row>
    <row r="126" spans="7:13">
      <c r="G126" s="10"/>
      <c r="H126" s="10"/>
      <c r="I126" s="10"/>
      <c r="J126" s="10"/>
      <c r="K126" s="10"/>
      <c r="L126" s="10"/>
      <c r="M126" s="10"/>
    </row>
    <row r="127" spans="7:13">
      <c r="G127" s="10"/>
      <c r="H127" s="10"/>
      <c r="I127" s="10"/>
      <c r="J127" s="10"/>
      <c r="K127" s="10"/>
      <c r="L127" s="10"/>
      <c r="M127" s="10"/>
    </row>
    <row r="128" spans="7:13">
      <c r="G128" s="10"/>
      <c r="H128" s="10"/>
      <c r="I128" s="10"/>
      <c r="J128" s="10"/>
      <c r="K128" s="10"/>
      <c r="L128" s="10"/>
      <c r="M128" s="10"/>
    </row>
    <row r="129" spans="7:13">
      <c r="G129" s="10"/>
      <c r="H129" s="10"/>
      <c r="I129" s="10"/>
      <c r="J129" s="10"/>
      <c r="K129" s="10"/>
      <c r="L129" s="10"/>
      <c r="M129" s="10"/>
    </row>
    <row r="130" spans="7:13">
      <c r="G130" s="10"/>
      <c r="H130" s="10"/>
      <c r="I130" s="10"/>
      <c r="J130" s="10"/>
      <c r="K130" s="10"/>
      <c r="L130" s="10"/>
      <c r="M130" s="10"/>
    </row>
    <row r="131" spans="7:13">
      <c r="G131" s="10"/>
      <c r="H131" s="10"/>
      <c r="I131" s="10"/>
      <c r="J131" s="10"/>
      <c r="K131" s="10"/>
      <c r="L131" s="10"/>
      <c r="M131" s="10"/>
    </row>
    <row r="132" spans="7:13">
      <c r="G132" s="10"/>
      <c r="H132" s="10"/>
      <c r="I132" s="10"/>
      <c r="J132" s="10"/>
      <c r="K132" s="10"/>
      <c r="L132" s="10"/>
      <c r="M132" s="10"/>
    </row>
    <row r="133" spans="7:13">
      <c r="G133" s="10"/>
      <c r="H133" s="10"/>
      <c r="I133" s="10"/>
      <c r="J133" s="10"/>
      <c r="K133" s="10"/>
      <c r="L133" s="10"/>
      <c r="M133" s="10"/>
    </row>
    <row r="134" spans="7:13">
      <c r="G134" s="10"/>
      <c r="H134" s="10"/>
      <c r="I134" s="10"/>
      <c r="J134" s="10"/>
      <c r="K134" s="10"/>
      <c r="L134" s="10"/>
      <c r="M134" s="10"/>
    </row>
    <row r="135" spans="7:13">
      <c r="G135" s="10"/>
      <c r="H135" s="10"/>
      <c r="I135" s="10"/>
      <c r="J135" s="10"/>
      <c r="K135" s="10"/>
      <c r="L135" s="10"/>
      <c r="M135" s="10"/>
    </row>
    <row r="136" spans="7:13">
      <c r="G136" s="10"/>
      <c r="H136" s="10"/>
      <c r="I136" s="10"/>
      <c r="J136" s="10"/>
      <c r="K136" s="10"/>
      <c r="L136" s="10"/>
      <c r="M136" s="10"/>
    </row>
    <row r="137" spans="7:13">
      <c r="G137" s="10"/>
      <c r="H137" s="10"/>
      <c r="I137" s="10"/>
      <c r="J137" s="10"/>
      <c r="K137" s="10"/>
      <c r="L137" s="10"/>
      <c r="M137" s="10"/>
    </row>
    <row r="138" spans="7:13">
      <c r="G138" s="10"/>
      <c r="H138" s="10"/>
      <c r="I138" s="10"/>
      <c r="J138" s="10"/>
      <c r="K138" s="10"/>
      <c r="L138" s="10"/>
      <c r="M138" s="10"/>
    </row>
    <row r="139" spans="7:13">
      <c r="G139" s="10"/>
      <c r="H139" s="10"/>
      <c r="I139" s="10"/>
      <c r="J139" s="10"/>
      <c r="K139" s="10"/>
      <c r="L139" s="10"/>
      <c r="M139" s="10"/>
    </row>
    <row r="140" spans="7:13">
      <c r="G140" s="10"/>
      <c r="H140" s="10"/>
      <c r="I140" s="10"/>
      <c r="J140" s="10"/>
      <c r="K140" s="10"/>
      <c r="L140" s="10"/>
      <c r="M140" s="10"/>
    </row>
    <row r="141" spans="7:13">
      <c r="G141" s="10"/>
      <c r="H141" s="10"/>
      <c r="I141" s="10"/>
      <c r="J141" s="10"/>
      <c r="K141" s="10"/>
      <c r="L141" s="10"/>
      <c r="M141" s="10"/>
    </row>
    <row r="142" spans="7:13">
      <c r="G142" s="10"/>
      <c r="H142" s="10"/>
      <c r="I142" s="10"/>
      <c r="J142" s="10"/>
      <c r="K142" s="10"/>
      <c r="L142" s="10"/>
      <c r="M142" s="10"/>
    </row>
    <row r="143" spans="7:13">
      <c r="G143" s="10"/>
      <c r="H143" s="10"/>
      <c r="I143" s="10"/>
      <c r="J143" s="10"/>
      <c r="K143" s="10"/>
      <c r="L143" s="10"/>
      <c r="M143" s="10"/>
    </row>
    <row r="144" spans="7:13">
      <c r="G144" s="10"/>
      <c r="H144" s="10"/>
      <c r="I144" s="10"/>
      <c r="J144" s="10"/>
      <c r="K144" s="10"/>
      <c r="L144" s="10"/>
      <c r="M144" s="10"/>
    </row>
    <row r="145" spans="7:13">
      <c r="G145" s="10"/>
      <c r="H145" s="10"/>
      <c r="I145" s="10"/>
      <c r="J145" s="10"/>
      <c r="K145" s="10"/>
      <c r="L145" s="10"/>
      <c r="M145" s="10"/>
    </row>
    <row r="146" spans="7:13">
      <c r="G146" s="10"/>
      <c r="H146" s="10"/>
      <c r="I146" s="10"/>
      <c r="J146" s="10"/>
      <c r="K146" s="10"/>
      <c r="L146" s="10"/>
      <c r="M146" s="10"/>
    </row>
    <row r="147" spans="7:13">
      <c r="G147" s="10"/>
      <c r="H147" s="10"/>
      <c r="I147" s="10"/>
      <c r="J147" s="10"/>
      <c r="K147" s="10"/>
      <c r="L147" s="10"/>
      <c r="M147" s="10"/>
    </row>
    <row r="148" spans="7:13">
      <c r="G148" s="10"/>
      <c r="H148" s="10"/>
      <c r="I148" s="10"/>
      <c r="J148" s="10"/>
      <c r="K148" s="10"/>
      <c r="L148" s="10"/>
      <c r="M148" s="10"/>
    </row>
    <row r="149" spans="7:13">
      <c r="G149" s="10"/>
      <c r="H149" s="10"/>
      <c r="I149" s="10"/>
      <c r="J149" s="10"/>
      <c r="K149" s="10"/>
      <c r="L149" s="10"/>
      <c r="M149" s="10"/>
    </row>
    <row r="150" spans="7:13">
      <c r="G150" s="10"/>
      <c r="H150" s="10"/>
      <c r="I150" s="10"/>
      <c r="J150" s="10"/>
      <c r="K150" s="10"/>
      <c r="L150" s="10"/>
      <c r="M150" s="10"/>
    </row>
    <row r="151" spans="7:13">
      <c r="G151" s="10"/>
      <c r="H151" s="10"/>
      <c r="I151" s="10"/>
      <c r="J151" s="10"/>
      <c r="K151" s="10"/>
      <c r="L151" s="10"/>
      <c r="M151" s="10"/>
    </row>
    <row r="152" spans="7:13">
      <c r="G152" s="10"/>
      <c r="H152" s="10"/>
      <c r="I152" s="10"/>
      <c r="J152" s="10"/>
      <c r="K152" s="10"/>
      <c r="L152" s="10"/>
      <c r="M152" s="10"/>
    </row>
  </sheetData>
  <sheetProtection password="CF44" sheet="1" objects="1" scenarios="1" selectLockedCells="1" selectUnlockedCells="1"/>
  <phoneticPr fontId="4"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P26"/>
  <sheetViews>
    <sheetView zoomScaleNormal="100" workbookViewId="0">
      <selection activeCell="A25" sqref="A25"/>
    </sheetView>
  </sheetViews>
  <sheetFormatPr defaultColWidth="11.42578125" defaultRowHeight="12.75"/>
  <cols>
    <col min="1" max="1" width="166" style="340" customWidth="1"/>
    <col min="2" max="16" width="11.42578125" style="9"/>
  </cols>
  <sheetData>
    <row r="1" spans="1:7">
      <c r="B1" s="341"/>
      <c r="C1" s="341"/>
      <c r="D1" s="341"/>
      <c r="E1" s="341"/>
      <c r="F1" s="341"/>
      <c r="G1" s="341"/>
    </row>
    <row r="2" spans="1:7" ht="40.5" customHeight="1">
      <c r="A2" s="342" t="s">
        <v>163</v>
      </c>
      <c r="B2" s="341"/>
      <c r="C2" s="341"/>
      <c r="D2" s="341"/>
      <c r="E2" s="341"/>
      <c r="F2" s="341"/>
      <c r="G2" s="341"/>
    </row>
    <row r="3" spans="1:7" ht="15.75">
      <c r="A3" s="343" t="s">
        <v>591</v>
      </c>
      <c r="B3" s="341"/>
      <c r="C3" s="341"/>
      <c r="D3" s="341"/>
      <c r="E3" s="341"/>
      <c r="F3" s="341"/>
      <c r="G3" s="341"/>
    </row>
    <row r="4" spans="1:7">
      <c r="A4" s="344" t="s">
        <v>164</v>
      </c>
      <c r="B4" s="341"/>
      <c r="C4" s="341"/>
      <c r="D4" s="341"/>
      <c r="E4" s="341"/>
      <c r="F4" s="341"/>
      <c r="G4" s="341"/>
    </row>
    <row r="5" spans="1:7">
      <c r="A5" s="344" t="s">
        <v>265</v>
      </c>
      <c r="B5" s="341"/>
      <c r="C5" s="341"/>
      <c r="D5" s="341"/>
      <c r="E5" s="341"/>
      <c r="F5" s="341"/>
      <c r="G5" s="341"/>
    </row>
    <row r="6" spans="1:7">
      <c r="A6" s="344" t="s">
        <v>266</v>
      </c>
      <c r="B6" s="341"/>
      <c r="C6" s="341"/>
      <c r="D6" s="341"/>
      <c r="E6" s="341"/>
      <c r="F6" s="341"/>
      <c r="G6" s="341"/>
    </row>
    <row r="7" spans="1:7">
      <c r="A7" s="344" t="s">
        <v>267</v>
      </c>
      <c r="B7" s="341"/>
      <c r="C7" s="341"/>
      <c r="D7" s="341"/>
      <c r="E7" s="341"/>
      <c r="F7" s="341"/>
      <c r="G7" s="341"/>
    </row>
    <row r="8" spans="1:7">
      <c r="A8" s="345" t="s">
        <v>166</v>
      </c>
      <c r="B8" s="341"/>
      <c r="C8" s="341"/>
      <c r="D8" s="341"/>
      <c r="E8" s="341"/>
      <c r="F8" s="341"/>
      <c r="G8" s="341"/>
    </row>
    <row r="9" spans="1:7" ht="58.5" customHeight="1">
      <c r="A9" s="344" t="s">
        <v>592</v>
      </c>
      <c r="B9" s="341"/>
      <c r="C9" s="341"/>
      <c r="D9" s="341"/>
      <c r="E9" s="341"/>
      <c r="F9" s="341"/>
      <c r="G9" s="341"/>
    </row>
    <row r="10" spans="1:7" ht="58.5" customHeight="1">
      <c r="A10" s="344" t="s">
        <v>596</v>
      </c>
      <c r="B10" s="341"/>
      <c r="C10" s="341"/>
      <c r="D10" s="341"/>
      <c r="E10" s="341"/>
      <c r="F10" s="341"/>
      <c r="G10" s="341"/>
    </row>
    <row r="11" spans="1:7" ht="57" customHeight="1">
      <c r="A11" s="344" t="s">
        <v>593</v>
      </c>
      <c r="B11" s="341"/>
      <c r="C11" s="341"/>
      <c r="D11" s="341"/>
      <c r="E11" s="341"/>
      <c r="F11" s="341"/>
      <c r="G11" s="341"/>
    </row>
    <row r="12" spans="1:7" ht="21" customHeight="1">
      <c r="A12" s="344" t="s">
        <v>602</v>
      </c>
      <c r="B12" s="341"/>
      <c r="C12" s="341"/>
      <c r="D12" s="341"/>
      <c r="E12" s="341"/>
      <c r="F12" s="341"/>
      <c r="G12" s="341"/>
    </row>
    <row r="13" spans="1:7" ht="38.25">
      <c r="A13" s="344" t="s">
        <v>603</v>
      </c>
      <c r="B13" s="341"/>
      <c r="C13" s="341"/>
      <c r="D13" s="341"/>
      <c r="E13" s="341"/>
      <c r="F13" s="341"/>
      <c r="G13" s="341"/>
    </row>
    <row r="14" spans="1:7" ht="18" customHeight="1">
      <c r="A14" s="344" t="s">
        <v>589</v>
      </c>
      <c r="B14" s="341"/>
      <c r="C14" s="341"/>
      <c r="D14" s="341"/>
      <c r="E14" s="341"/>
      <c r="F14" s="341"/>
      <c r="G14" s="341"/>
    </row>
    <row r="15" spans="1:7">
      <c r="A15" s="344" t="s">
        <v>590</v>
      </c>
      <c r="B15" s="341"/>
      <c r="C15" s="341"/>
      <c r="D15" s="341"/>
      <c r="E15" s="341"/>
      <c r="F15" s="341"/>
      <c r="G15" s="341"/>
    </row>
    <row r="16" spans="1:7">
      <c r="A16" s="346"/>
      <c r="B16" s="341"/>
      <c r="C16" s="341"/>
      <c r="D16" s="341"/>
      <c r="E16" s="341"/>
      <c r="F16" s="341"/>
      <c r="G16" s="341"/>
    </row>
    <row r="17" spans="1:7">
      <c r="A17" s="346"/>
      <c r="B17" s="341"/>
      <c r="C17" s="341"/>
      <c r="D17" s="341"/>
      <c r="E17" s="341"/>
      <c r="F17" s="341"/>
      <c r="G17" s="341"/>
    </row>
    <row r="18" spans="1:7">
      <c r="A18" s="346"/>
      <c r="B18" s="341"/>
      <c r="C18" s="341"/>
      <c r="D18" s="341"/>
      <c r="E18" s="341"/>
      <c r="F18" s="341"/>
      <c r="G18" s="341"/>
    </row>
    <row r="19" spans="1:7">
      <c r="A19" s="346"/>
      <c r="B19" s="341"/>
      <c r="C19" s="341"/>
      <c r="D19" s="341"/>
      <c r="E19" s="341"/>
      <c r="F19" s="341"/>
      <c r="G19" s="341"/>
    </row>
    <row r="20" spans="1:7">
      <c r="A20" s="346"/>
      <c r="B20" s="341"/>
      <c r="C20" s="341"/>
      <c r="D20" s="341"/>
      <c r="E20" s="341"/>
      <c r="F20" s="341"/>
      <c r="G20" s="341"/>
    </row>
    <row r="21" spans="1:7">
      <c r="A21" s="346"/>
      <c r="B21" s="341"/>
      <c r="C21" s="341"/>
      <c r="D21" s="341"/>
      <c r="E21" s="341"/>
      <c r="F21" s="341"/>
      <c r="G21" s="341"/>
    </row>
    <row r="22" spans="1:7">
      <c r="A22" s="346"/>
      <c r="B22" s="341"/>
      <c r="C22" s="341"/>
      <c r="D22" s="341"/>
      <c r="E22" s="341"/>
      <c r="F22" s="341"/>
      <c r="G22" s="341"/>
    </row>
    <row r="23" spans="1:7">
      <c r="A23" s="346"/>
      <c r="B23" s="341"/>
      <c r="C23" s="341"/>
      <c r="D23" s="341"/>
      <c r="E23" s="341"/>
      <c r="F23" s="341"/>
      <c r="G23" s="341"/>
    </row>
    <row r="24" spans="1:7">
      <c r="A24" s="346"/>
      <c r="B24" s="341"/>
      <c r="C24" s="341"/>
      <c r="D24" s="341"/>
      <c r="E24" s="341"/>
      <c r="F24" s="341"/>
      <c r="G24" s="341"/>
    </row>
    <row r="25" spans="1:7">
      <c r="A25" s="346"/>
      <c r="B25" s="341"/>
      <c r="C25" s="341"/>
      <c r="D25" s="341"/>
      <c r="E25" s="341"/>
      <c r="F25" s="341"/>
      <c r="G25" s="341"/>
    </row>
    <row r="26" spans="1:7">
      <c r="A26" s="346"/>
    </row>
  </sheetData>
  <sheetProtection password="CF44" sheet="1" objects="1" scenarios="1" formatCells="0" formatColumns="0" formatRows="0"/>
  <pageMargins left="0.78740157480314965" right="0.78740157480314965" top="0.98425196850393704" bottom="0.98425196850393704" header="0.51181102362204722" footer="0.51181102362204722"/>
  <pageSetup paperSize="9" scale="71" orientation="landscape" r:id="rId1"/>
  <headerFooter alignWithMargins="0"/>
</worksheet>
</file>

<file path=xl/worksheets/sheet3.xml><?xml version="1.0" encoding="utf-8"?>
<worksheet xmlns="http://schemas.openxmlformats.org/spreadsheetml/2006/main" xmlns:r="http://schemas.openxmlformats.org/officeDocument/2006/relationships">
  <sheetPr codeName="Tabelle2">
    <pageSetUpPr fitToPage="1"/>
  </sheetPr>
  <dimension ref="A1:N116"/>
  <sheetViews>
    <sheetView zoomScaleNormal="100" workbookViewId="0">
      <selection activeCell="C5" sqref="C5:E5"/>
    </sheetView>
  </sheetViews>
  <sheetFormatPr defaultColWidth="11.42578125" defaultRowHeight="12.75"/>
  <cols>
    <col min="1" max="1" width="5.42578125" customWidth="1"/>
    <col min="2" max="2" width="29.85546875" customWidth="1"/>
    <col min="3" max="3" width="26.5703125" customWidth="1"/>
    <col min="4" max="4" width="20.85546875" customWidth="1"/>
    <col min="5" max="5" width="18.5703125" bestFit="1" customWidth="1"/>
    <col min="6" max="6" width="18.5703125" customWidth="1"/>
    <col min="8" max="8" width="22.140625" bestFit="1" customWidth="1"/>
    <col min="9" max="9" width="20.28515625" customWidth="1"/>
  </cols>
  <sheetData>
    <row r="1" spans="1:14" ht="21" customHeight="1">
      <c r="A1" s="17"/>
      <c r="B1" s="267" t="str">
        <f>IF($C$2=Languages!A3,Languages!A31,Languages!B31)</f>
        <v>Formulation of the rinse-off cosmetic products (composition of primary products)</v>
      </c>
      <c r="C1" s="18"/>
      <c r="D1" s="17"/>
      <c r="E1" s="19"/>
      <c r="F1" s="19" t="s">
        <v>565</v>
      </c>
      <c r="G1" s="20" t="str">
        <f>IF($C$2=Languages!A3,Languages!A32,Languages!B32)</f>
        <v xml:space="preserve">(please fill-in all red coloured fields) </v>
      </c>
      <c r="H1" s="10"/>
      <c r="I1" s="19"/>
      <c r="J1" s="19"/>
      <c r="K1" s="19"/>
      <c r="L1" s="19"/>
      <c r="M1" s="19"/>
      <c r="N1" s="19"/>
    </row>
    <row r="2" spans="1:14" ht="15.75">
      <c r="A2" s="367" t="s">
        <v>169</v>
      </c>
      <c r="B2" s="368"/>
      <c r="C2" s="117" t="s">
        <v>168</v>
      </c>
      <c r="D2" s="287"/>
      <c r="E2" s="288"/>
      <c r="F2" s="19"/>
      <c r="G2" s="19"/>
      <c r="H2" s="19"/>
      <c r="I2" s="19"/>
      <c r="J2" s="19"/>
      <c r="K2" s="19"/>
      <c r="L2" s="19"/>
      <c r="M2" s="19"/>
      <c r="N2" s="19"/>
    </row>
    <row r="3" spans="1:14" ht="15.75">
      <c r="A3" s="369" t="str">
        <f>IF($C$2=Languages!A3,Languages!A4,Languages!B4)</f>
        <v>Company:</v>
      </c>
      <c r="B3" s="370"/>
      <c r="C3" s="371"/>
      <c r="D3" s="372"/>
      <c r="E3" s="373"/>
      <c r="F3" s="21"/>
      <c r="G3" s="21"/>
      <c r="H3" s="246" t="str">
        <f>IF($C$2=Languages!A3,Languages!A8,Languages!B8)</f>
        <v>Date:</v>
      </c>
      <c r="I3" s="107"/>
      <c r="J3" s="19"/>
      <c r="K3" s="19"/>
      <c r="L3" s="19"/>
      <c r="M3" s="19"/>
      <c r="N3" s="19"/>
    </row>
    <row r="4" spans="1:14" ht="15.75">
      <c r="A4" s="369" t="str">
        <f>IF($C$2=Languages!A3,Languages!A5,Languages!B5)</f>
        <v>Product name:</v>
      </c>
      <c r="B4" s="370"/>
      <c r="C4" s="371"/>
      <c r="D4" s="372"/>
      <c r="E4" s="373"/>
      <c r="F4" s="21"/>
      <c r="G4" s="21"/>
      <c r="H4" s="246" t="str">
        <f>IF($C$2=Languages!A3,Languages!A9,Languages!B9)</f>
        <v>Version:</v>
      </c>
      <c r="I4" s="108"/>
      <c r="J4" s="19"/>
      <c r="K4" s="19"/>
      <c r="L4" s="19"/>
      <c r="M4" s="19"/>
      <c r="N4" s="19"/>
    </row>
    <row r="5" spans="1:14" ht="15.75">
      <c r="A5" s="369" t="str">
        <f>IF($C$2=Languages!A3,Languages!A6,Languages!B6)</f>
        <v>Licence number:</v>
      </c>
      <c r="B5" s="370"/>
      <c r="C5" s="374"/>
      <c r="D5" s="375"/>
      <c r="E5" s="376"/>
      <c r="F5" s="22"/>
      <c r="G5" s="22"/>
      <c r="H5" s="19"/>
      <c r="I5" s="19"/>
      <c r="J5" s="19"/>
      <c r="K5" s="19"/>
      <c r="L5" s="19"/>
      <c r="M5" s="19"/>
      <c r="N5" s="19"/>
    </row>
    <row r="6" spans="1:14" ht="15.75">
      <c r="A6" s="369" t="str">
        <f>IF($C$2=Languages!A3,Languages!A7,Languages!B7)</f>
        <v>Type of product:</v>
      </c>
      <c r="B6" s="370"/>
      <c r="C6" s="371"/>
      <c r="D6" s="372"/>
      <c r="E6" s="373"/>
      <c r="F6" s="19"/>
      <c r="G6" s="19"/>
      <c r="H6" s="19"/>
      <c r="I6" s="19"/>
      <c r="J6" s="19"/>
      <c r="K6" s="19"/>
      <c r="L6" s="19"/>
      <c r="M6" s="19"/>
      <c r="N6" s="19"/>
    </row>
    <row r="7" spans="1:14" ht="15.75">
      <c r="A7" s="17"/>
      <c r="B7" s="25"/>
      <c r="C7" s="17"/>
      <c r="D7" s="23"/>
      <c r="E7" s="17"/>
      <c r="F7" s="19"/>
      <c r="G7" s="19"/>
      <c r="H7" s="24"/>
      <c r="I7" s="24"/>
      <c r="J7" s="19"/>
      <c r="K7" s="19"/>
      <c r="L7" s="19"/>
      <c r="M7" s="19"/>
      <c r="N7" s="19"/>
    </row>
    <row r="8" spans="1:14" ht="25.5" customHeight="1">
      <c r="A8" s="26" t="str">
        <f>IF($C$2=Languages!A3,Languages!A10,Languages!B10)</f>
        <v>cons.</v>
      </c>
      <c r="B8" s="71" t="str">
        <f>IF($C$2=Languages!A3,Languages!A12,Languages!B12)</f>
        <v>Trade name</v>
      </c>
      <c r="C8" s="26" t="str">
        <f>IF($C$2=Languages!A3,Languages!A13,Languages!B13)</f>
        <v>Manufacturer</v>
      </c>
      <c r="D8" s="26" t="str">
        <f>IF($C$2=Languages!A3,Languages!A14,Languages!B14)</f>
        <v>Function</v>
      </c>
      <c r="E8" s="27" t="str">
        <f>IF($C$2=Languages!A3,Languages!A16,Languages!B16)</f>
        <v>weight in the formulation in</v>
      </c>
      <c r="F8" s="74" t="str">
        <f>IF($C$2=Languages!A3,Languages!A18,Languages!B18)</f>
        <v>Supplier declaration</v>
      </c>
      <c r="G8" s="26" t="str">
        <f>IF($C$2=Languages!A3,Languages!A20,Languages!B20)</f>
        <v>SDS</v>
      </c>
      <c r="H8" s="77" t="str">
        <f>IF($C$2=Languages!A3,Languages!A21,Languages!B21)</f>
        <v>Hazard Statement (1)</v>
      </c>
      <c r="I8" s="77" t="str">
        <f>IF($C$2=Languages!A3,Languages!A22,Languages!B22)</f>
        <v>Risk Phrase (2)</v>
      </c>
      <c r="J8" s="19"/>
      <c r="K8" s="19"/>
      <c r="L8" s="19"/>
      <c r="M8" s="19"/>
      <c r="N8" s="19"/>
    </row>
    <row r="9" spans="1:14" ht="29.25" customHeight="1">
      <c r="A9" s="28" t="str">
        <f>IF($C$2=Languages!A3,Languages!A11,Languages!B11)</f>
        <v>no:</v>
      </c>
      <c r="B9" s="72"/>
      <c r="C9" s="28"/>
      <c r="D9" s="215" t="str">
        <f>IF($C$2=Languages!A3,Languages!A15,Languages!B15)</f>
        <v>(please select or fill-in)</v>
      </c>
      <c r="E9" s="29" t="str">
        <f>IF($C$2=Languages!A3,Languages!A17,Languages!B17)</f>
        <v>mass-% (=g/100g product)</v>
      </c>
      <c r="F9" s="75" t="str">
        <f>IF($C$2=Languages!A3,Languages!A19,Languages!B19)</f>
        <v>added?</v>
      </c>
      <c r="G9" s="75" t="str">
        <f>IF($C$2=Languages!A3,Languages!A19,Languages!B19)</f>
        <v>added?</v>
      </c>
      <c r="H9" s="28"/>
      <c r="I9" s="28"/>
      <c r="J9" s="19"/>
      <c r="K9" s="19"/>
      <c r="L9" s="19"/>
      <c r="M9" s="19"/>
      <c r="N9" s="19"/>
    </row>
    <row r="10" spans="1:14" ht="15.75">
      <c r="A10" s="73">
        <v>1</v>
      </c>
      <c r="B10" s="31" t="str">
        <f>IF($C$2=Languages!A3,Languages!A23,Languages!B23)</f>
        <v>water</v>
      </c>
      <c r="C10" s="32"/>
      <c r="D10" s="32" t="s">
        <v>10</v>
      </c>
      <c r="E10" s="220"/>
      <c r="F10" s="32" t="s">
        <v>10</v>
      </c>
      <c r="G10" s="33"/>
      <c r="H10" s="32" t="s">
        <v>10</v>
      </c>
      <c r="I10" s="32" t="s">
        <v>10</v>
      </c>
      <c r="J10" s="19"/>
      <c r="K10" s="19"/>
      <c r="L10" s="19"/>
      <c r="M10" s="19"/>
      <c r="N10" s="19"/>
    </row>
    <row r="11" spans="1:14" ht="15.75">
      <c r="A11" s="30">
        <v>2</v>
      </c>
      <c r="B11" s="99"/>
      <c r="C11" s="88"/>
      <c r="D11" s="99"/>
      <c r="E11" s="220"/>
      <c r="F11" s="87"/>
      <c r="G11" s="87"/>
      <c r="H11" s="99"/>
      <c r="I11" s="88"/>
      <c r="J11" s="19"/>
      <c r="K11" s="19"/>
      <c r="L11" s="19"/>
      <c r="M11" s="19"/>
      <c r="N11" s="19"/>
    </row>
    <row r="12" spans="1:14" ht="15.75">
      <c r="A12" s="30">
        <v>3</v>
      </c>
      <c r="B12" s="99"/>
      <c r="C12" s="88"/>
      <c r="D12" s="88"/>
      <c r="E12" s="220"/>
      <c r="F12" s="87"/>
      <c r="G12" s="87"/>
      <c r="H12" s="99"/>
      <c r="I12" s="88"/>
      <c r="J12" s="19"/>
      <c r="K12" s="19"/>
      <c r="L12" s="19"/>
      <c r="M12" s="19"/>
      <c r="N12" s="19"/>
    </row>
    <row r="13" spans="1:14" ht="15.75">
      <c r="A13" s="30">
        <v>4</v>
      </c>
      <c r="B13" s="99"/>
      <c r="C13" s="88"/>
      <c r="D13" s="88"/>
      <c r="E13" s="220"/>
      <c r="F13" s="87"/>
      <c r="G13" s="87"/>
      <c r="H13" s="99"/>
      <c r="I13" s="88"/>
      <c r="J13" s="19"/>
      <c r="K13" s="19"/>
      <c r="L13" s="19"/>
      <c r="M13" s="19"/>
      <c r="N13" s="19"/>
    </row>
    <row r="14" spans="1:14" ht="15.75">
      <c r="A14" s="30">
        <v>5</v>
      </c>
      <c r="B14" s="99"/>
      <c r="C14" s="88"/>
      <c r="D14" s="88"/>
      <c r="E14" s="220"/>
      <c r="F14" s="87"/>
      <c r="G14" s="87"/>
      <c r="H14" s="99"/>
      <c r="I14" s="88"/>
      <c r="J14" s="19"/>
      <c r="K14" s="19"/>
      <c r="L14" s="19"/>
      <c r="M14" s="19"/>
      <c r="N14" s="19"/>
    </row>
    <row r="15" spans="1:14" ht="15.75">
      <c r="A15" s="30">
        <v>6</v>
      </c>
      <c r="B15" s="99"/>
      <c r="C15" s="88"/>
      <c r="D15" s="88"/>
      <c r="E15" s="220"/>
      <c r="F15" s="87"/>
      <c r="G15" s="87"/>
      <c r="H15" s="99"/>
      <c r="I15" s="88"/>
      <c r="J15" s="19"/>
      <c r="K15" s="19"/>
      <c r="L15" s="19"/>
      <c r="M15" s="19"/>
      <c r="N15" s="19"/>
    </row>
    <row r="16" spans="1:14" ht="15.75">
      <c r="A16" s="30">
        <v>7</v>
      </c>
      <c r="B16" s="99"/>
      <c r="C16" s="88"/>
      <c r="D16" s="88"/>
      <c r="E16" s="220"/>
      <c r="F16" s="87"/>
      <c r="G16" s="87"/>
      <c r="H16" s="99"/>
      <c r="I16" s="88"/>
      <c r="J16" s="19"/>
      <c r="K16" s="19"/>
      <c r="L16" s="19"/>
      <c r="M16" s="19"/>
      <c r="N16" s="19"/>
    </row>
    <row r="17" spans="1:14" ht="15.75">
      <c r="A17" s="30">
        <v>8</v>
      </c>
      <c r="B17" s="99"/>
      <c r="C17" s="88"/>
      <c r="D17" s="88"/>
      <c r="E17" s="220"/>
      <c r="F17" s="87"/>
      <c r="G17" s="87"/>
      <c r="H17" s="99"/>
      <c r="I17" s="88"/>
      <c r="J17" s="19"/>
      <c r="K17" s="19"/>
      <c r="L17" s="19"/>
      <c r="M17" s="19"/>
      <c r="N17" s="19"/>
    </row>
    <row r="18" spans="1:14" ht="15.75">
      <c r="A18" s="30">
        <v>9</v>
      </c>
      <c r="B18" s="99"/>
      <c r="C18" s="88"/>
      <c r="D18" s="88"/>
      <c r="E18" s="220"/>
      <c r="F18" s="87"/>
      <c r="G18" s="87"/>
      <c r="H18" s="99"/>
      <c r="I18" s="88"/>
      <c r="J18" s="19"/>
      <c r="K18" s="19"/>
      <c r="L18" s="19"/>
      <c r="M18" s="19"/>
      <c r="N18" s="19"/>
    </row>
    <row r="19" spans="1:14" ht="15.75">
      <c r="A19" s="30">
        <v>10</v>
      </c>
      <c r="B19" s="88"/>
      <c r="C19" s="88"/>
      <c r="D19" s="88"/>
      <c r="E19" s="220"/>
      <c r="F19" s="87"/>
      <c r="G19" s="87"/>
      <c r="H19" s="99"/>
      <c r="I19" s="88"/>
      <c r="J19" s="19"/>
      <c r="K19" s="19"/>
      <c r="L19" s="19"/>
      <c r="M19" s="19"/>
      <c r="N19" s="19"/>
    </row>
    <row r="20" spans="1:14" ht="15.75">
      <c r="A20" s="30">
        <v>11</v>
      </c>
      <c r="B20" s="88"/>
      <c r="C20" s="88"/>
      <c r="D20" s="88"/>
      <c r="E20" s="220"/>
      <c r="F20" s="87"/>
      <c r="G20" s="87"/>
      <c r="H20" s="99"/>
      <c r="I20" s="88"/>
      <c r="J20" s="19"/>
      <c r="K20" s="19"/>
      <c r="L20" s="19"/>
      <c r="M20" s="19"/>
      <c r="N20" s="19"/>
    </row>
    <row r="21" spans="1:14" ht="15.75">
      <c r="A21" s="30">
        <v>12</v>
      </c>
      <c r="B21" s="88"/>
      <c r="C21" s="88"/>
      <c r="D21" s="88"/>
      <c r="E21" s="220"/>
      <c r="F21" s="87"/>
      <c r="G21" s="87"/>
      <c r="H21" s="99"/>
      <c r="I21" s="88"/>
      <c r="J21" s="19"/>
      <c r="K21" s="19"/>
      <c r="L21" s="19"/>
      <c r="M21" s="19"/>
      <c r="N21" s="19"/>
    </row>
    <row r="22" spans="1:14" ht="15.75">
      <c r="A22" s="30">
        <v>13</v>
      </c>
      <c r="B22" s="88"/>
      <c r="C22" s="88"/>
      <c r="D22" s="88"/>
      <c r="E22" s="220"/>
      <c r="F22" s="87"/>
      <c r="G22" s="87"/>
      <c r="H22" s="99"/>
      <c r="I22" s="88"/>
      <c r="J22" s="19"/>
      <c r="K22" s="19"/>
      <c r="L22" s="19"/>
      <c r="M22" s="19"/>
      <c r="N22" s="19"/>
    </row>
    <row r="23" spans="1:14" ht="15.75">
      <c r="A23" s="30">
        <v>14</v>
      </c>
      <c r="B23" s="88"/>
      <c r="C23" s="88"/>
      <c r="D23" s="88"/>
      <c r="E23" s="220"/>
      <c r="F23" s="87"/>
      <c r="G23" s="87"/>
      <c r="H23" s="99"/>
      <c r="I23" s="88"/>
      <c r="J23" s="19"/>
      <c r="K23" s="19"/>
      <c r="L23" s="19"/>
      <c r="M23" s="19"/>
      <c r="N23" s="19"/>
    </row>
    <row r="24" spans="1:14" ht="15.75">
      <c r="A24" s="30">
        <v>15</v>
      </c>
      <c r="B24" s="88"/>
      <c r="C24" s="88"/>
      <c r="D24" s="88"/>
      <c r="E24" s="220"/>
      <c r="F24" s="87"/>
      <c r="G24" s="87"/>
      <c r="H24" s="99"/>
      <c r="I24" s="88"/>
      <c r="J24" s="19"/>
      <c r="K24" s="19"/>
      <c r="L24" s="19"/>
      <c r="M24" s="19"/>
      <c r="N24" s="19"/>
    </row>
    <row r="25" spans="1:14" ht="15.75">
      <c r="A25" s="30">
        <v>16</v>
      </c>
      <c r="B25" s="88"/>
      <c r="C25" s="88"/>
      <c r="D25" s="88"/>
      <c r="E25" s="220"/>
      <c r="F25" s="87"/>
      <c r="G25" s="87"/>
      <c r="H25" s="99"/>
      <c r="I25" s="88"/>
      <c r="J25" s="19"/>
      <c r="K25" s="19"/>
      <c r="L25" s="19"/>
      <c r="M25" s="19"/>
      <c r="N25" s="19"/>
    </row>
    <row r="26" spans="1:14" ht="15.75">
      <c r="A26" s="30">
        <v>17</v>
      </c>
      <c r="B26" s="88"/>
      <c r="C26" s="88"/>
      <c r="D26" s="88"/>
      <c r="E26" s="220"/>
      <c r="F26" s="87"/>
      <c r="G26" s="87"/>
      <c r="H26" s="99"/>
      <c r="I26" s="88"/>
      <c r="J26" s="19"/>
      <c r="K26" s="19"/>
      <c r="L26" s="19"/>
      <c r="M26" s="19"/>
      <c r="N26" s="19"/>
    </row>
    <row r="27" spans="1:14" ht="15.75">
      <c r="A27" s="30">
        <v>18</v>
      </c>
      <c r="B27" s="88"/>
      <c r="C27" s="88"/>
      <c r="D27" s="88"/>
      <c r="E27" s="220"/>
      <c r="F27" s="87"/>
      <c r="G27" s="87"/>
      <c r="H27" s="99"/>
      <c r="I27" s="88"/>
      <c r="J27" s="19"/>
      <c r="K27" s="19"/>
      <c r="L27" s="19"/>
      <c r="M27" s="19"/>
      <c r="N27" s="19"/>
    </row>
    <row r="28" spans="1:14" ht="15.75">
      <c r="A28" s="30">
        <v>19</v>
      </c>
      <c r="B28" s="88"/>
      <c r="C28" s="88"/>
      <c r="D28" s="88"/>
      <c r="E28" s="220"/>
      <c r="F28" s="87"/>
      <c r="G28" s="87"/>
      <c r="H28" s="99"/>
      <c r="I28" s="88"/>
      <c r="J28" s="19"/>
      <c r="K28" s="19"/>
      <c r="L28" s="19"/>
      <c r="M28" s="19"/>
      <c r="N28" s="19"/>
    </row>
    <row r="29" spans="1:14" ht="15.75">
      <c r="A29" s="30">
        <v>20</v>
      </c>
      <c r="B29" s="88"/>
      <c r="C29" s="88"/>
      <c r="D29" s="88"/>
      <c r="E29" s="220"/>
      <c r="F29" s="87"/>
      <c r="G29" s="87"/>
      <c r="H29" s="99"/>
      <c r="I29" s="88"/>
      <c r="J29" s="19"/>
      <c r="K29" s="19"/>
      <c r="L29" s="19"/>
      <c r="M29" s="19"/>
      <c r="N29" s="19"/>
    </row>
    <row r="30" spans="1:14" ht="15.75">
      <c r="A30" s="30">
        <v>21</v>
      </c>
      <c r="B30" s="88"/>
      <c r="C30" s="88"/>
      <c r="D30" s="88"/>
      <c r="E30" s="220"/>
      <c r="F30" s="87"/>
      <c r="G30" s="87"/>
      <c r="H30" s="99"/>
      <c r="I30" s="88"/>
      <c r="J30" s="19"/>
      <c r="K30" s="19"/>
      <c r="L30" s="19"/>
      <c r="M30" s="19"/>
      <c r="N30" s="19"/>
    </row>
    <row r="31" spans="1:14" ht="15.75">
      <c r="A31" s="30">
        <v>22</v>
      </c>
      <c r="B31" s="88"/>
      <c r="C31" s="88"/>
      <c r="D31" s="88"/>
      <c r="E31" s="220"/>
      <c r="F31" s="87"/>
      <c r="G31" s="87"/>
      <c r="H31" s="99"/>
      <c r="I31" s="88"/>
      <c r="J31" s="19"/>
      <c r="K31" s="19"/>
      <c r="L31" s="19"/>
      <c r="M31" s="19"/>
      <c r="N31" s="19"/>
    </row>
    <row r="32" spans="1:14" ht="15.75">
      <c r="A32" s="30">
        <v>23</v>
      </c>
      <c r="B32" s="88"/>
      <c r="C32" s="88"/>
      <c r="D32" s="88"/>
      <c r="E32" s="220"/>
      <c r="F32" s="87"/>
      <c r="G32" s="87"/>
      <c r="H32" s="99"/>
      <c r="I32" s="88"/>
      <c r="J32" s="19"/>
      <c r="K32" s="19"/>
      <c r="L32" s="19"/>
      <c r="M32" s="19"/>
      <c r="N32" s="19"/>
    </row>
    <row r="33" spans="1:14" ht="15.75">
      <c r="A33" s="30">
        <v>24</v>
      </c>
      <c r="B33" s="88"/>
      <c r="C33" s="88"/>
      <c r="D33" s="88"/>
      <c r="E33" s="220"/>
      <c r="F33" s="87"/>
      <c r="G33" s="87"/>
      <c r="H33" s="99"/>
      <c r="I33" s="88"/>
      <c r="J33" s="19"/>
      <c r="K33" s="19"/>
      <c r="L33" s="19"/>
      <c r="M33" s="19"/>
      <c r="N33" s="19"/>
    </row>
    <row r="34" spans="1:14" ht="15.75">
      <c r="A34" s="30">
        <v>25</v>
      </c>
      <c r="B34" s="88"/>
      <c r="C34" s="88"/>
      <c r="D34" s="88"/>
      <c r="E34" s="220"/>
      <c r="F34" s="87"/>
      <c r="G34" s="87"/>
      <c r="H34" s="99"/>
      <c r="I34" s="88"/>
      <c r="J34" s="19"/>
      <c r="K34" s="19"/>
      <c r="L34" s="19"/>
      <c r="M34" s="19"/>
      <c r="N34" s="19"/>
    </row>
    <row r="35" spans="1:14" ht="15.75">
      <c r="A35" s="30">
        <v>26</v>
      </c>
      <c r="B35" s="88"/>
      <c r="C35" s="88"/>
      <c r="D35" s="88"/>
      <c r="E35" s="220"/>
      <c r="F35" s="87"/>
      <c r="G35" s="87"/>
      <c r="H35" s="99"/>
      <c r="I35" s="88"/>
      <c r="J35" s="19"/>
      <c r="K35" s="19"/>
      <c r="L35" s="19"/>
      <c r="M35" s="19"/>
      <c r="N35" s="19"/>
    </row>
    <row r="36" spans="1:14" ht="15.75">
      <c r="A36" s="30">
        <v>27</v>
      </c>
      <c r="B36" s="88"/>
      <c r="C36" s="88"/>
      <c r="D36" s="88"/>
      <c r="E36" s="220"/>
      <c r="F36" s="87"/>
      <c r="G36" s="87"/>
      <c r="H36" s="99"/>
      <c r="I36" s="88"/>
      <c r="J36" s="19"/>
      <c r="K36" s="19"/>
      <c r="L36" s="19"/>
      <c r="M36" s="19"/>
      <c r="N36" s="19"/>
    </row>
    <row r="37" spans="1:14" ht="15.75">
      <c r="A37" s="30">
        <v>28</v>
      </c>
      <c r="B37" s="88"/>
      <c r="C37" s="88"/>
      <c r="D37" s="88"/>
      <c r="E37" s="220"/>
      <c r="F37" s="87"/>
      <c r="G37" s="87"/>
      <c r="H37" s="99"/>
      <c r="I37" s="88"/>
      <c r="J37" s="19"/>
      <c r="K37" s="19"/>
      <c r="L37" s="19"/>
      <c r="M37" s="19"/>
      <c r="N37" s="19"/>
    </row>
    <row r="38" spans="1:14" ht="15.75">
      <c r="A38" s="30">
        <v>29</v>
      </c>
      <c r="B38" s="88"/>
      <c r="C38" s="88"/>
      <c r="D38" s="88"/>
      <c r="E38" s="220"/>
      <c r="F38" s="87"/>
      <c r="G38" s="87"/>
      <c r="H38" s="99"/>
      <c r="I38" s="88"/>
      <c r="J38" s="19"/>
      <c r="K38" s="19"/>
      <c r="L38" s="19"/>
      <c r="M38" s="19"/>
      <c r="N38" s="19"/>
    </row>
    <row r="39" spans="1:14" ht="15.75">
      <c r="A39" s="30">
        <v>30</v>
      </c>
      <c r="B39" s="88"/>
      <c r="C39" s="88"/>
      <c r="D39" s="88"/>
      <c r="E39" s="220"/>
      <c r="F39" s="87"/>
      <c r="G39" s="87"/>
      <c r="H39" s="99"/>
      <c r="I39" s="88"/>
      <c r="J39" s="19"/>
      <c r="K39" s="19"/>
      <c r="L39" s="19"/>
      <c r="M39" s="19"/>
      <c r="N39" s="19"/>
    </row>
    <row r="40" spans="1:14" ht="15.75">
      <c r="A40" s="30">
        <v>31</v>
      </c>
      <c r="B40" s="88"/>
      <c r="C40" s="88"/>
      <c r="D40" s="88"/>
      <c r="E40" s="220"/>
      <c r="F40" s="87"/>
      <c r="G40" s="87"/>
      <c r="H40" s="99"/>
      <c r="I40" s="88"/>
      <c r="J40" s="19"/>
      <c r="K40" s="19"/>
      <c r="L40" s="19"/>
      <c r="M40" s="19"/>
      <c r="N40" s="19"/>
    </row>
    <row r="41" spans="1:14" ht="15.75">
      <c r="A41" s="30">
        <v>32</v>
      </c>
      <c r="B41" s="88"/>
      <c r="C41" s="88"/>
      <c r="D41" s="88"/>
      <c r="E41" s="220"/>
      <c r="F41" s="87"/>
      <c r="G41" s="87"/>
      <c r="H41" s="99"/>
      <c r="I41" s="88"/>
      <c r="J41" s="19"/>
      <c r="K41" s="19"/>
      <c r="L41" s="19"/>
      <c r="M41" s="19"/>
      <c r="N41" s="19"/>
    </row>
    <row r="42" spans="1:14" ht="15.75">
      <c r="A42" s="30">
        <v>33</v>
      </c>
      <c r="B42" s="88"/>
      <c r="C42" s="88"/>
      <c r="D42" s="88"/>
      <c r="E42" s="220"/>
      <c r="F42" s="87"/>
      <c r="G42" s="87"/>
      <c r="H42" s="99"/>
      <c r="I42" s="88"/>
      <c r="J42" s="19"/>
      <c r="K42" s="19"/>
      <c r="L42" s="19"/>
      <c r="M42" s="19"/>
      <c r="N42" s="19"/>
    </row>
    <row r="43" spans="1:14" ht="15.75">
      <c r="A43" s="30">
        <v>34</v>
      </c>
      <c r="B43" s="88"/>
      <c r="C43" s="88"/>
      <c r="D43" s="88"/>
      <c r="E43" s="220"/>
      <c r="F43" s="87"/>
      <c r="G43" s="87"/>
      <c r="H43" s="99"/>
      <c r="I43" s="88"/>
      <c r="J43" s="19"/>
      <c r="K43" s="19"/>
      <c r="L43" s="19"/>
      <c r="M43" s="19"/>
      <c r="N43" s="19"/>
    </row>
    <row r="44" spans="1:14" ht="15.75">
      <c r="A44" s="30">
        <v>35</v>
      </c>
      <c r="B44" s="88"/>
      <c r="C44" s="88"/>
      <c r="D44" s="88"/>
      <c r="E44" s="220"/>
      <c r="F44" s="87"/>
      <c r="G44" s="87"/>
      <c r="H44" s="99"/>
      <c r="I44" s="88"/>
      <c r="J44" s="19"/>
      <c r="K44" s="19"/>
      <c r="L44" s="19"/>
      <c r="M44" s="19"/>
      <c r="N44" s="19"/>
    </row>
    <row r="45" spans="1:14" ht="15.75">
      <c r="A45" s="30">
        <v>36</v>
      </c>
      <c r="B45" s="88"/>
      <c r="C45" s="88"/>
      <c r="D45" s="88"/>
      <c r="E45" s="220"/>
      <c r="F45" s="87"/>
      <c r="G45" s="87"/>
      <c r="H45" s="99"/>
      <c r="I45" s="88"/>
      <c r="J45" s="19"/>
      <c r="K45" s="19"/>
      <c r="L45" s="19"/>
      <c r="M45" s="19"/>
      <c r="N45" s="19"/>
    </row>
    <row r="46" spans="1:14" ht="15.75">
      <c r="A46" s="30">
        <v>37</v>
      </c>
      <c r="B46" s="88"/>
      <c r="C46" s="88"/>
      <c r="D46" s="88"/>
      <c r="E46" s="220"/>
      <c r="F46" s="87"/>
      <c r="G46" s="87"/>
      <c r="H46" s="99"/>
      <c r="I46" s="88"/>
      <c r="J46" s="19"/>
      <c r="K46" s="19"/>
      <c r="L46" s="19"/>
      <c r="M46" s="19"/>
      <c r="N46" s="19"/>
    </row>
    <row r="47" spans="1:14" ht="15.75">
      <c r="A47" s="30">
        <v>38</v>
      </c>
      <c r="B47" s="88"/>
      <c r="C47" s="88"/>
      <c r="D47" s="88"/>
      <c r="E47" s="220"/>
      <c r="F47" s="87"/>
      <c r="G47" s="87"/>
      <c r="H47" s="99"/>
      <c r="I47" s="88"/>
      <c r="J47" s="19"/>
      <c r="K47" s="19"/>
      <c r="L47" s="19"/>
      <c r="M47" s="19"/>
      <c r="N47" s="19"/>
    </row>
    <row r="48" spans="1:14" ht="15.75">
      <c r="A48" s="30">
        <v>39</v>
      </c>
      <c r="B48" s="88"/>
      <c r="C48" s="88"/>
      <c r="D48" s="88"/>
      <c r="E48" s="220"/>
      <c r="F48" s="87"/>
      <c r="G48" s="87"/>
      <c r="H48" s="99"/>
      <c r="I48" s="88"/>
      <c r="J48" s="19"/>
      <c r="K48" s="19"/>
      <c r="L48" s="19"/>
      <c r="M48" s="19"/>
      <c r="N48" s="19"/>
    </row>
    <row r="49" spans="1:14" ht="15.75">
      <c r="A49" s="30">
        <v>40</v>
      </c>
      <c r="B49" s="88"/>
      <c r="C49" s="88"/>
      <c r="D49" s="88"/>
      <c r="E49" s="220"/>
      <c r="F49" s="87"/>
      <c r="G49" s="87"/>
      <c r="H49" s="99"/>
      <c r="I49" s="88"/>
      <c r="J49" s="19"/>
      <c r="K49" s="19"/>
      <c r="L49" s="19"/>
      <c r="M49" s="19"/>
      <c r="N49" s="19"/>
    </row>
    <row r="50" spans="1:14" ht="15.75">
      <c r="A50" s="30">
        <v>41</v>
      </c>
      <c r="B50" s="88"/>
      <c r="C50" s="88"/>
      <c r="D50" s="88"/>
      <c r="E50" s="220"/>
      <c r="F50" s="87"/>
      <c r="G50" s="87"/>
      <c r="H50" s="99"/>
      <c r="I50" s="88"/>
      <c r="J50" s="19"/>
      <c r="K50" s="19"/>
      <c r="L50" s="19"/>
      <c r="M50" s="19"/>
      <c r="N50" s="19"/>
    </row>
    <row r="51" spans="1:14" ht="15.75">
      <c r="A51" s="30">
        <v>42</v>
      </c>
      <c r="B51" s="88"/>
      <c r="C51" s="88"/>
      <c r="D51" s="88"/>
      <c r="E51" s="220"/>
      <c r="F51" s="87"/>
      <c r="G51" s="87"/>
      <c r="H51" s="99"/>
      <c r="I51" s="88"/>
      <c r="J51" s="19"/>
      <c r="K51" s="19"/>
      <c r="L51" s="19"/>
      <c r="M51" s="19"/>
      <c r="N51" s="19"/>
    </row>
    <row r="52" spans="1:14" ht="15.75">
      <c r="A52" s="30">
        <v>43</v>
      </c>
      <c r="B52" s="88"/>
      <c r="C52" s="88"/>
      <c r="D52" s="88"/>
      <c r="E52" s="220"/>
      <c r="F52" s="87"/>
      <c r="G52" s="87"/>
      <c r="H52" s="99"/>
      <c r="I52" s="88"/>
      <c r="J52" s="19"/>
      <c r="K52" s="19"/>
      <c r="L52" s="19"/>
      <c r="M52" s="19"/>
      <c r="N52" s="19"/>
    </row>
    <row r="53" spans="1:14" ht="15.75">
      <c r="A53" s="30">
        <v>44</v>
      </c>
      <c r="B53" s="88"/>
      <c r="C53" s="88"/>
      <c r="D53" s="88"/>
      <c r="E53" s="220"/>
      <c r="F53" s="87"/>
      <c r="G53" s="87"/>
      <c r="H53" s="99"/>
      <c r="I53" s="88"/>
      <c r="J53" s="19"/>
      <c r="K53" s="19"/>
      <c r="L53" s="19"/>
      <c r="M53" s="19"/>
      <c r="N53" s="19"/>
    </row>
    <row r="54" spans="1:14" ht="15.75">
      <c r="A54" s="30">
        <v>45</v>
      </c>
      <c r="B54" s="88"/>
      <c r="C54" s="88"/>
      <c r="D54" s="88"/>
      <c r="E54" s="220"/>
      <c r="F54" s="87"/>
      <c r="G54" s="87"/>
      <c r="H54" s="99"/>
      <c r="I54" s="88"/>
      <c r="J54" s="19"/>
      <c r="K54" s="19"/>
      <c r="L54" s="19"/>
      <c r="M54" s="19"/>
      <c r="N54" s="19"/>
    </row>
    <row r="55" spans="1:14" ht="15.75">
      <c r="A55" s="30">
        <v>46</v>
      </c>
      <c r="B55" s="88"/>
      <c r="C55" s="88"/>
      <c r="D55" s="88"/>
      <c r="E55" s="220"/>
      <c r="F55" s="87"/>
      <c r="G55" s="87"/>
      <c r="H55" s="99"/>
      <c r="I55" s="88"/>
      <c r="J55" s="19"/>
      <c r="K55" s="19"/>
      <c r="L55" s="19"/>
      <c r="M55" s="19"/>
      <c r="N55" s="19"/>
    </row>
    <row r="56" spans="1:14" ht="15.75">
      <c r="A56" s="30">
        <v>47</v>
      </c>
      <c r="B56" s="88"/>
      <c r="C56" s="88"/>
      <c r="D56" s="88"/>
      <c r="E56" s="220"/>
      <c r="F56" s="87"/>
      <c r="G56" s="87"/>
      <c r="H56" s="99"/>
      <c r="I56" s="88"/>
      <c r="J56" s="19"/>
      <c r="K56" s="19"/>
      <c r="L56" s="19"/>
      <c r="M56" s="19"/>
      <c r="N56" s="19"/>
    </row>
    <row r="57" spans="1:14" ht="15.75">
      <c r="A57" s="30">
        <v>48</v>
      </c>
      <c r="B57" s="88"/>
      <c r="C57" s="88"/>
      <c r="D57" s="88"/>
      <c r="E57" s="220"/>
      <c r="F57" s="87"/>
      <c r="G57" s="87"/>
      <c r="H57" s="99"/>
      <c r="I57" s="88"/>
      <c r="J57" s="19"/>
      <c r="K57" s="19"/>
      <c r="L57" s="19"/>
      <c r="M57" s="19"/>
      <c r="N57" s="19"/>
    </row>
    <row r="58" spans="1:14" ht="15.75">
      <c r="A58" s="30">
        <v>49</v>
      </c>
      <c r="B58" s="88"/>
      <c r="C58" s="88"/>
      <c r="D58" s="88"/>
      <c r="E58" s="220"/>
      <c r="F58" s="87"/>
      <c r="G58" s="87"/>
      <c r="H58" s="99"/>
      <c r="I58" s="88"/>
      <c r="J58" s="19"/>
      <c r="K58" s="19"/>
      <c r="L58" s="19"/>
      <c r="M58" s="19"/>
      <c r="N58" s="19"/>
    </row>
    <row r="59" spans="1:14" ht="15.75">
      <c r="A59" s="30">
        <v>50</v>
      </c>
      <c r="B59" s="88"/>
      <c r="C59" s="88"/>
      <c r="D59" s="88"/>
      <c r="E59" s="220"/>
      <c r="F59" s="87"/>
      <c r="G59" s="87"/>
      <c r="H59" s="99"/>
      <c r="I59" s="88"/>
      <c r="J59" s="19"/>
      <c r="K59" s="19"/>
      <c r="L59" s="19"/>
      <c r="M59" s="19"/>
      <c r="N59" s="19"/>
    </row>
    <row r="60" spans="1:14" ht="16.5" thickBot="1">
      <c r="A60" s="17"/>
      <c r="B60" s="34" t="str">
        <f>IF($C$2=Languages!A3,Languages!A24,Languages!B24)</f>
        <v>Sum:</v>
      </c>
      <c r="C60" s="17"/>
      <c r="D60" s="34"/>
      <c r="E60" s="35">
        <f>SUM(E10:E59)</f>
        <v>0</v>
      </c>
      <c r="F60" s="17"/>
      <c r="G60" s="17"/>
      <c r="H60" s="17"/>
      <c r="I60" s="17"/>
      <c r="J60" s="19"/>
      <c r="K60" s="19"/>
      <c r="L60" s="19"/>
      <c r="M60" s="19"/>
      <c r="N60" s="19"/>
    </row>
    <row r="61" spans="1:14" ht="16.5" thickTop="1">
      <c r="A61" s="17"/>
      <c r="B61" s="17"/>
      <c r="C61" s="17"/>
      <c r="D61" s="34"/>
      <c r="E61" s="23" t="str">
        <f>IF($C$2=Languages!A3,Languages!A25,Languages!B25)</f>
        <v>(must be 100)</v>
      </c>
      <c r="F61" s="17"/>
      <c r="G61" s="17"/>
      <c r="H61" s="17"/>
      <c r="I61" s="17"/>
      <c r="J61" s="19"/>
      <c r="K61" s="19"/>
      <c r="L61" s="19"/>
      <c r="M61" s="19"/>
      <c r="N61" s="19"/>
    </row>
    <row r="62" spans="1:14" ht="15.75">
      <c r="A62" s="17"/>
      <c r="B62" s="17"/>
      <c r="C62" s="17"/>
      <c r="D62" s="34"/>
      <c r="E62" s="23"/>
      <c r="F62" s="17"/>
      <c r="G62" s="17"/>
      <c r="H62" s="17"/>
      <c r="I62" s="17"/>
      <c r="J62" s="19"/>
      <c r="K62" s="19"/>
      <c r="L62" s="19"/>
      <c r="M62" s="19"/>
      <c r="N62" s="19"/>
    </row>
    <row r="63" spans="1:14" ht="34.5" customHeight="1">
      <c r="A63" s="17"/>
      <c r="B63" s="377" t="str">
        <f>IF($C$2=Languages!A3,Languages!A54,Languages!B54)</f>
        <v xml:space="preserve">1) Regulation (EC) No 1272/2008 on classification, labelling and packaging of substances and mixtures, amending and repealing Directives 67/548/EEC and 1999/45/EC, and amending Regulation (EC) No 1907/2006
</v>
      </c>
      <c r="C63" s="378">
        <f>IF($C$2="Deutsch",Languages!B88,Languages!C88)</f>
        <v>0</v>
      </c>
      <c r="D63" s="378">
        <f>IF($C$2="Deutsch",Languages!C88,Languages!D88)</f>
        <v>0</v>
      </c>
      <c r="E63" s="378">
        <f>IF($C$2="Deutsch",Languages!D88,Languages!E88)</f>
        <v>0</v>
      </c>
      <c r="F63" s="378">
        <f>IF($C$2="Deutsch",Languages!E88,Languages!F88)</f>
        <v>0</v>
      </c>
      <c r="G63" s="378">
        <f>IF($C$2="Deutsch",Languages!F88,Languages!G88)</f>
        <v>0</v>
      </c>
      <c r="H63" s="378">
        <f>IF($C$2="Deutsch",Languages!G88,Languages!H88)</f>
        <v>0</v>
      </c>
      <c r="I63" s="378">
        <f>IF($C$2="Deutsch",Languages!H88,Languages!I88)</f>
        <v>0</v>
      </c>
      <c r="J63" s="19"/>
      <c r="K63" s="19"/>
      <c r="L63" s="19"/>
      <c r="M63" s="19"/>
      <c r="N63" s="19"/>
    </row>
    <row r="64" spans="1:14" ht="15.75">
      <c r="A64" s="17"/>
      <c r="B64" s="382" t="str">
        <f>IF($C$2=Languages!A3,Languages!A55,Languages!B55)</f>
        <v>2) Directive 67/548/EEC with adjustment to REACH according to Directive 2006/121/EC and Directive
 1999/45/EC as amended</v>
      </c>
      <c r="C64" s="383">
        <f>IF($C$2="Deutsch",Languages!#REF!,Languages!C89)</f>
        <v>0</v>
      </c>
      <c r="D64" s="383">
        <f>IF($C$2="Deutsch",Languages!C89,Languages!D89)</f>
        <v>0</v>
      </c>
      <c r="E64" s="383">
        <f>IF($C$2="Deutsch",Languages!D89,Languages!E89)</f>
        <v>0</v>
      </c>
      <c r="F64" s="383">
        <f>IF($C$2="Deutsch",Languages!E89,Languages!F89)</f>
        <v>0</v>
      </c>
      <c r="G64" s="383">
        <f>IF($C$2="Deutsch",Languages!F89,Languages!G89)</f>
        <v>0</v>
      </c>
      <c r="H64" s="383">
        <f>IF($C$2="Deutsch",Languages!G89,Languages!H89)</f>
        <v>0</v>
      </c>
      <c r="I64" s="383">
        <f>IF($C$2="Deutsch",Languages!H89,Languages!I89)</f>
        <v>0</v>
      </c>
      <c r="J64" s="19"/>
      <c r="K64" s="19"/>
      <c r="L64" s="19"/>
      <c r="M64" s="19"/>
      <c r="N64" s="19"/>
    </row>
    <row r="65" spans="1:14" ht="15.75">
      <c r="A65" s="17"/>
      <c r="B65" s="17"/>
      <c r="C65" s="17"/>
      <c r="D65" s="17"/>
      <c r="E65" s="17"/>
      <c r="F65" s="17"/>
      <c r="G65" s="17"/>
      <c r="H65" s="17"/>
      <c r="I65" s="17"/>
      <c r="J65" s="19"/>
      <c r="K65" s="19"/>
      <c r="L65" s="19"/>
      <c r="M65" s="19"/>
      <c r="N65" s="19"/>
    </row>
    <row r="66" spans="1:14" ht="46.5" customHeight="1">
      <c r="A66" s="17"/>
      <c r="B66" s="379" t="str">
        <f>IF($C$2=Languages!A3,Languages!A26,Languages!B26)</f>
        <v>remarks of the applicant</v>
      </c>
      <c r="C66" s="380" t="str">
        <f>IF($C$2="Deutsch",Languages!A63,Languages!B63)</f>
        <v>Hair conditioners</v>
      </c>
      <c r="D66" s="380">
        <f>IF($C$2="Deutsch",Languages!B63,Languages!C63)</f>
        <v>0</v>
      </c>
      <c r="E66" s="380">
        <f>IF($C$2="Deutsch",Languages!C63,Languages!D63)</f>
        <v>0</v>
      </c>
      <c r="F66" s="380">
        <f>IF($C$2="Deutsch",Languages!D63,Languages!E63)</f>
        <v>0</v>
      </c>
      <c r="G66" s="380">
        <f>IF($C$2="Deutsch",Languages!E63,Languages!F63)</f>
        <v>0</v>
      </c>
      <c r="H66" s="380">
        <f>IF($C$2="Deutsch",Languages!F63,Languages!G63)</f>
        <v>0</v>
      </c>
      <c r="I66" s="381">
        <f>IF($C$2="Deutsch",Languages!G63,Languages!H63)</f>
        <v>0</v>
      </c>
      <c r="J66" s="19"/>
      <c r="K66" s="19"/>
      <c r="L66" s="19"/>
      <c r="M66" s="19"/>
      <c r="N66" s="19"/>
    </row>
    <row r="67" spans="1:14" ht="15.75">
      <c r="A67" s="17"/>
      <c r="B67" s="17"/>
      <c r="C67" s="17"/>
      <c r="D67" s="17"/>
      <c r="E67" s="17"/>
      <c r="F67" s="17"/>
      <c r="G67" s="17"/>
      <c r="H67" s="17"/>
      <c r="I67" s="17"/>
      <c r="J67" s="19"/>
      <c r="K67" s="19"/>
      <c r="L67" s="19"/>
      <c r="M67" s="19"/>
      <c r="N67" s="19"/>
    </row>
    <row r="68" spans="1:14" ht="15.75">
      <c r="A68" s="17"/>
      <c r="B68" s="17"/>
      <c r="C68" s="17"/>
      <c r="D68" s="17"/>
      <c r="E68" s="17"/>
      <c r="F68" s="17"/>
      <c r="G68" s="17"/>
      <c r="H68" s="17"/>
      <c r="I68" s="17"/>
      <c r="J68" s="19"/>
      <c r="K68" s="19"/>
      <c r="L68" s="19"/>
      <c r="M68" s="19"/>
      <c r="N68" s="19"/>
    </row>
    <row r="69" spans="1:14" ht="15.75">
      <c r="A69" s="17"/>
      <c r="B69" s="17"/>
      <c r="C69" s="17"/>
      <c r="D69" s="17"/>
      <c r="E69" s="17"/>
      <c r="F69" s="17"/>
      <c r="G69" s="17"/>
      <c r="H69" s="17"/>
      <c r="I69" s="17"/>
      <c r="J69" s="17"/>
      <c r="K69" s="19"/>
      <c r="L69" s="19"/>
      <c r="M69" s="19"/>
      <c r="N69" s="19"/>
    </row>
    <row r="70" spans="1:14" ht="15.75">
      <c r="A70" s="17"/>
      <c r="B70" s="17"/>
      <c r="C70" s="17"/>
      <c r="D70" s="17"/>
      <c r="E70" s="17"/>
      <c r="F70" s="17"/>
      <c r="G70" s="17"/>
      <c r="H70" s="17"/>
      <c r="I70" s="17"/>
      <c r="J70" s="17"/>
      <c r="K70" s="19"/>
      <c r="L70" s="19"/>
      <c r="M70" s="19"/>
      <c r="N70" s="19"/>
    </row>
    <row r="71" spans="1:14" ht="15.75">
      <c r="A71" s="17"/>
      <c r="B71" s="17"/>
      <c r="C71" s="17"/>
      <c r="D71" s="17"/>
      <c r="E71" s="17"/>
      <c r="F71" s="17"/>
      <c r="G71" s="17"/>
      <c r="H71" s="17"/>
      <c r="I71" s="17"/>
      <c r="J71" s="17"/>
      <c r="K71" s="19"/>
      <c r="L71" s="19"/>
      <c r="M71" s="19"/>
      <c r="N71" s="19"/>
    </row>
    <row r="72" spans="1:14" ht="15.75">
      <c r="A72" s="17"/>
      <c r="B72" s="17"/>
      <c r="C72" s="17"/>
      <c r="D72" s="17"/>
      <c r="E72" s="17"/>
      <c r="F72" s="17"/>
      <c r="G72" s="17"/>
      <c r="H72" s="17"/>
      <c r="I72" s="17"/>
      <c r="J72" s="17"/>
      <c r="K72" s="19"/>
      <c r="L72" s="19"/>
      <c r="M72" s="19"/>
      <c r="N72" s="19"/>
    </row>
    <row r="73" spans="1:14" ht="15.75">
      <c r="A73" s="17"/>
      <c r="B73" s="17"/>
      <c r="C73" s="17"/>
      <c r="D73" s="17"/>
      <c r="E73" s="17"/>
      <c r="F73" s="17"/>
      <c r="G73" s="17"/>
      <c r="H73" s="17"/>
      <c r="I73" s="17"/>
      <c r="J73" s="17"/>
      <c r="K73" s="19"/>
      <c r="L73" s="19"/>
      <c r="M73" s="19"/>
      <c r="N73" s="19"/>
    </row>
    <row r="74" spans="1:14" ht="15.75">
      <c r="A74" s="17"/>
      <c r="B74" s="17"/>
      <c r="C74" s="17"/>
      <c r="D74" s="17"/>
      <c r="E74" s="17"/>
      <c r="F74" s="17"/>
      <c r="G74" s="17"/>
      <c r="H74" s="17"/>
      <c r="I74" s="17"/>
      <c r="J74" s="17"/>
      <c r="K74" s="19"/>
      <c r="L74" s="19"/>
      <c r="M74" s="19"/>
      <c r="N74" s="19"/>
    </row>
    <row r="75" spans="1:14" ht="15.75">
      <c r="A75" s="17"/>
      <c r="B75" s="17"/>
      <c r="C75" s="17"/>
      <c r="D75" s="17"/>
      <c r="E75" s="17"/>
      <c r="F75" s="17"/>
      <c r="G75" s="17"/>
      <c r="H75" s="17"/>
      <c r="I75" s="17"/>
      <c r="J75" s="17"/>
      <c r="K75" s="19"/>
      <c r="L75" s="19"/>
      <c r="M75" s="19"/>
      <c r="N75" s="19"/>
    </row>
    <row r="76" spans="1:14" ht="15.75">
      <c r="A76" s="17"/>
      <c r="B76" s="17"/>
      <c r="C76" s="17"/>
      <c r="D76" s="17"/>
      <c r="E76" s="17"/>
      <c r="F76" s="17"/>
      <c r="G76" s="17"/>
      <c r="H76" s="17"/>
      <c r="I76" s="17"/>
      <c r="J76" s="17"/>
      <c r="K76" s="19"/>
      <c r="L76" s="19"/>
      <c r="M76" s="19"/>
      <c r="N76" s="19"/>
    </row>
    <row r="77" spans="1:14" ht="15.75">
      <c r="A77" s="17"/>
      <c r="B77" s="17"/>
      <c r="C77" s="17"/>
      <c r="D77" s="17"/>
      <c r="E77" s="17"/>
      <c r="F77" s="17"/>
      <c r="G77" s="17"/>
      <c r="H77" s="17"/>
      <c r="I77" s="17"/>
      <c r="J77" s="17"/>
      <c r="K77" s="19"/>
      <c r="L77" s="19"/>
      <c r="M77" s="19"/>
      <c r="N77" s="19"/>
    </row>
    <row r="78" spans="1:14" ht="15.75">
      <c r="A78" s="17"/>
      <c r="B78" s="17"/>
      <c r="C78" s="17"/>
      <c r="D78" s="17"/>
      <c r="E78" s="17"/>
      <c r="F78" s="17"/>
      <c r="G78" s="17"/>
      <c r="H78" s="17"/>
      <c r="I78" s="17"/>
      <c r="J78" s="17"/>
      <c r="K78" s="19"/>
      <c r="L78" s="19"/>
      <c r="M78" s="19"/>
      <c r="N78" s="19"/>
    </row>
    <row r="79" spans="1:14" ht="15.75">
      <c r="A79" s="17"/>
      <c r="B79" s="17"/>
      <c r="C79" s="17"/>
      <c r="D79" s="17"/>
      <c r="E79" s="17"/>
      <c r="F79" s="17"/>
      <c r="G79" s="17"/>
      <c r="H79" s="17"/>
      <c r="I79" s="17"/>
      <c r="J79" s="17"/>
      <c r="K79" s="19"/>
      <c r="L79" s="19"/>
      <c r="M79" s="19"/>
      <c r="N79" s="19"/>
    </row>
    <row r="80" spans="1:14" ht="15.75">
      <c r="A80" s="17"/>
      <c r="B80" s="17"/>
      <c r="C80" s="17"/>
      <c r="D80" s="17"/>
      <c r="E80" s="17"/>
      <c r="F80" s="17"/>
      <c r="G80" s="17"/>
      <c r="H80" s="17"/>
      <c r="I80" s="17"/>
      <c r="J80" s="17"/>
      <c r="K80" s="19"/>
      <c r="L80" s="19"/>
      <c r="M80" s="19"/>
      <c r="N80" s="19"/>
    </row>
    <row r="81" spans="1:14" ht="15.75">
      <c r="A81" s="17"/>
      <c r="B81" s="17"/>
      <c r="C81" s="17"/>
      <c r="D81" s="17"/>
      <c r="E81" s="17"/>
      <c r="F81" s="17"/>
      <c r="G81" s="17"/>
      <c r="H81" s="17"/>
      <c r="I81" s="17"/>
      <c r="J81" s="17"/>
      <c r="K81" s="19"/>
      <c r="L81" s="19"/>
      <c r="M81" s="19"/>
      <c r="N81" s="19"/>
    </row>
    <row r="82" spans="1:14" ht="15.75">
      <c r="A82" s="17"/>
      <c r="B82" s="17"/>
      <c r="C82" s="17"/>
      <c r="D82" s="17"/>
      <c r="E82" s="17"/>
      <c r="F82" s="17"/>
      <c r="G82" s="17"/>
      <c r="H82" s="17"/>
      <c r="I82" s="17"/>
      <c r="J82" s="17"/>
      <c r="K82" s="19"/>
      <c r="L82" s="19"/>
      <c r="M82" s="19"/>
      <c r="N82" s="19"/>
    </row>
    <row r="83" spans="1:14" ht="15.75">
      <c r="A83" s="17"/>
      <c r="B83" s="17"/>
      <c r="C83" s="17"/>
      <c r="D83" s="17"/>
      <c r="E83" s="17"/>
      <c r="F83" s="17"/>
      <c r="G83" s="17"/>
      <c r="H83" s="17"/>
      <c r="I83" s="17"/>
      <c r="J83" s="17"/>
      <c r="K83" s="19"/>
      <c r="L83" s="19"/>
      <c r="M83" s="19"/>
      <c r="N83" s="19"/>
    </row>
    <row r="84" spans="1:14" ht="15.75">
      <c r="A84" s="17"/>
      <c r="B84" s="17"/>
      <c r="C84" s="17"/>
      <c r="D84" s="17"/>
      <c r="E84" s="17"/>
      <c r="F84" s="17"/>
      <c r="G84" s="17"/>
      <c r="H84" s="17"/>
      <c r="I84" s="17"/>
      <c r="J84" s="17"/>
      <c r="K84" s="19"/>
      <c r="L84" s="19"/>
      <c r="M84" s="19"/>
      <c r="N84" s="19"/>
    </row>
    <row r="85" spans="1:14" ht="15.75">
      <c r="A85" s="17"/>
      <c r="B85" s="17"/>
      <c r="C85" s="17"/>
      <c r="D85" s="17"/>
      <c r="E85" s="17"/>
      <c r="F85" s="17"/>
      <c r="G85" s="17"/>
      <c r="H85" s="17"/>
      <c r="I85" s="17"/>
      <c r="J85" s="17"/>
      <c r="K85" s="19"/>
      <c r="L85" s="19"/>
      <c r="M85" s="19"/>
      <c r="N85" s="19"/>
    </row>
    <row r="86" spans="1:14" ht="15.75">
      <c r="A86" s="17"/>
      <c r="B86" s="17"/>
      <c r="C86" s="17"/>
      <c r="D86" s="17"/>
      <c r="E86" s="17"/>
      <c r="F86" s="17"/>
      <c r="G86" s="17"/>
      <c r="H86" s="17"/>
      <c r="I86" s="17"/>
      <c r="J86" s="17"/>
      <c r="K86" s="19"/>
      <c r="L86" s="19"/>
      <c r="M86" s="19"/>
      <c r="N86" s="19"/>
    </row>
    <row r="87" spans="1:14" ht="15.75">
      <c r="A87" s="17"/>
      <c r="B87" s="17"/>
      <c r="C87" s="17"/>
      <c r="D87" s="17"/>
      <c r="E87" s="17"/>
      <c r="F87" s="17"/>
      <c r="G87" s="17"/>
      <c r="H87" s="17"/>
      <c r="I87" s="17"/>
      <c r="J87" s="17"/>
      <c r="K87" s="19"/>
      <c r="L87" s="19"/>
      <c r="M87" s="19"/>
      <c r="N87" s="19"/>
    </row>
    <row r="88" spans="1:14" ht="15.75">
      <c r="A88" s="17"/>
      <c r="B88" s="17"/>
      <c r="C88" s="17"/>
      <c r="D88" s="17"/>
      <c r="E88" s="17"/>
      <c r="F88" s="17"/>
      <c r="G88" s="17"/>
      <c r="H88" s="17"/>
      <c r="I88" s="17"/>
      <c r="J88" s="17"/>
      <c r="K88" s="19"/>
      <c r="L88" s="19"/>
      <c r="M88" s="19"/>
      <c r="N88" s="19"/>
    </row>
    <row r="89" spans="1:14" ht="15.75">
      <c r="A89" s="17"/>
      <c r="B89" s="17"/>
      <c r="C89" s="17"/>
      <c r="D89" s="17"/>
      <c r="E89" s="17"/>
      <c r="F89" s="17"/>
      <c r="G89" s="17"/>
      <c r="H89" s="17"/>
      <c r="I89" s="17"/>
      <c r="J89" s="17"/>
      <c r="K89" s="19"/>
      <c r="L89" s="19"/>
      <c r="M89" s="19"/>
      <c r="N89" s="19"/>
    </row>
    <row r="90" spans="1:14" ht="15.75">
      <c r="A90" s="17"/>
      <c r="B90" s="17"/>
      <c r="C90" s="17"/>
      <c r="D90" s="17"/>
      <c r="E90" s="17"/>
      <c r="F90" s="17"/>
      <c r="G90" s="17"/>
      <c r="H90" s="17"/>
      <c r="I90" s="17"/>
      <c r="J90" s="17"/>
      <c r="K90" s="19"/>
      <c r="L90" s="19"/>
      <c r="M90" s="19"/>
      <c r="N90" s="19"/>
    </row>
    <row r="91" spans="1:14" ht="15.75">
      <c r="A91" s="17"/>
      <c r="B91" s="17"/>
      <c r="C91" s="17"/>
      <c r="D91" s="17"/>
      <c r="E91" s="17"/>
      <c r="F91" s="17"/>
      <c r="G91" s="17"/>
      <c r="H91" s="17"/>
      <c r="I91" s="17"/>
      <c r="J91" s="17"/>
      <c r="K91" s="19"/>
      <c r="L91" s="19"/>
      <c r="M91" s="19"/>
      <c r="N91" s="19"/>
    </row>
    <row r="92" spans="1:14" ht="15.75">
      <c r="A92" s="17"/>
      <c r="B92" s="17"/>
      <c r="C92" s="17"/>
      <c r="D92" s="17"/>
      <c r="E92" s="17"/>
      <c r="F92" s="17"/>
      <c r="G92" s="17"/>
      <c r="H92" s="17"/>
      <c r="I92" s="17"/>
      <c r="J92" s="17"/>
      <c r="K92" s="19"/>
      <c r="L92" s="19"/>
      <c r="M92" s="19"/>
      <c r="N92" s="19"/>
    </row>
    <row r="93" spans="1:14" ht="15.75">
      <c r="A93" s="17"/>
      <c r="B93" s="17"/>
      <c r="C93" s="17"/>
      <c r="D93" s="17"/>
      <c r="E93" s="17"/>
      <c r="F93" s="17"/>
      <c r="G93" s="17"/>
      <c r="H93" s="17"/>
      <c r="I93" s="17"/>
      <c r="J93" s="17"/>
      <c r="K93" s="19"/>
      <c r="L93" s="19"/>
      <c r="M93" s="19"/>
      <c r="N93" s="19"/>
    </row>
    <row r="94" spans="1:14" ht="15.75">
      <c r="A94" s="17"/>
      <c r="B94" s="17"/>
      <c r="C94" s="17"/>
      <c r="D94" s="17"/>
      <c r="E94" s="17"/>
      <c r="F94" s="17"/>
      <c r="G94" s="17"/>
      <c r="H94" s="17"/>
      <c r="I94" s="17"/>
      <c r="J94" s="17"/>
      <c r="K94" s="19"/>
      <c r="L94" s="19"/>
      <c r="M94" s="19"/>
      <c r="N94" s="19"/>
    </row>
    <row r="95" spans="1:14" ht="15.75">
      <c r="A95" s="17"/>
      <c r="B95" s="17"/>
      <c r="C95" s="17"/>
      <c r="D95" s="17"/>
      <c r="E95" s="17"/>
      <c r="F95" s="17"/>
      <c r="G95" s="17"/>
      <c r="H95" s="17"/>
      <c r="I95" s="17"/>
      <c r="J95" s="17"/>
      <c r="K95" s="19"/>
      <c r="L95" s="19"/>
      <c r="M95" s="19"/>
      <c r="N95" s="19"/>
    </row>
    <row r="96" spans="1:14" ht="15.75">
      <c r="A96" s="17"/>
      <c r="B96" s="17"/>
      <c r="C96" s="17"/>
      <c r="D96" s="17"/>
      <c r="E96" s="17"/>
      <c r="F96" s="17"/>
      <c r="G96" s="17"/>
      <c r="H96" s="17"/>
      <c r="I96" s="17"/>
      <c r="J96" s="17"/>
      <c r="K96" s="19"/>
      <c r="L96" s="19"/>
      <c r="M96" s="19"/>
      <c r="N96" s="19"/>
    </row>
    <row r="97" spans="1:14" ht="15.75">
      <c r="A97" s="17"/>
      <c r="B97" s="17"/>
      <c r="C97" s="17"/>
      <c r="D97" s="17"/>
      <c r="E97" s="17"/>
      <c r="F97" s="17"/>
      <c r="G97" s="17"/>
      <c r="H97" s="17"/>
      <c r="I97" s="17"/>
      <c r="J97" s="17"/>
      <c r="K97" s="19"/>
      <c r="L97" s="19"/>
      <c r="M97" s="19"/>
      <c r="N97" s="19"/>
    </row>
    <row r="98" spans="1:14" ht="15.75">
      <c r="A98" s="17"/>
      <c r="B98" s="17"/>
      <c r="C98" s="17"/>
      <c r="D98" s="17"/>
      <c r="E98" s="17"/>
      <c r="F98" s="17"/>
      <c r="G98" s="17"/>
      <c r="H98" s="17"/>
      <c r="I98" s="17"/>
      <c r="J98" s="17"/>
      <c r="K98" s="19"/>
      <c r="L98" s="19"/>
      <c r="M98" s="19"/>
      <c r="N98" s="19"/>
    </row>
    <row r="99" spans="1:14" ht="15.75">
      <c r="A99" s="17"/>
      <c r="B99" s="17"/>
      <c r="C99" s="17"/>
      <c r="D99" s="17"/>
      <c r="E99" s="17"/>
      <c r="F99" s="17"/>
      <c r="G99" s="17"/>
      <c r="H99" s="17"/>
      <c r="I99" s="17"/>
      <c r="J99" s="17"/>
      <c r="K99" s="19"/>
      <c r="L99" s="19"/>
      <c r="M99" s="19"/>
      <c r="N99" s="19"/>
    </row>
    <row r="100" spans="1:14" ht="15.75">
      <c r="A100" s="17"/>
      <c r="B100" s="17"/>
      <c r="C100" s="17"/>
      <c r="D100" s="17"/>
      <c r="E100" s="17"/>
      <c r="F100" s="17"/>
      <c r="G100" s="17"/>
      <c r="H100" s="17"/>
      <c r="I100" s="17"/>
      <c r="J100" s="17"/>
      <c r="K100" s="19"/>
      <c r="L100" s="19"/>
      <c r="M100" s="19"/>
      <c r="N100" s="19"/>
    </row>
    <row r="101" spans="1:14" ht="15.75">
      <c r="A101" s="10"/>
      <c r="B101" s="10"/>
      <c r="C101" s="10"/>
      <c r="D101" s="10"/>
      <c r="E101" s="10"/>
      <c r="F101" s="10"/>
      <c r="G101" s="10"/>
      <c r="H101" s="10"/>
      <c r="I101" s="10"/>
      <c r="J101" s="19"/>
      <c r="K101" s="19"/>
      <c r="L101" s="19"/>
      <c r="M101" s="19"/>
      <c r="N101" s="19"/>
    </row>
    <row r="102" spans="1:14" ht="15.75">
      <c r="J102" s="19"/>
      <c r="K102" s="19"/>
      <c r="L102" s="19"/>
      <c r="M102" s="19"/>
      <c r="N102" s="19"/>
    </row>
    <row r="103" spans="1:14" ht="15.75">
      <c r="J103" s="19"/>
      <c r="K103" s="19"/>
      <c r="L103" s="19"/>
      <c r="M103" s="19"/>
      <c r="N103" s="19"/>
    </row>
    <row r="104" spans="1:14" ht="15.75">
      <c r="J104" s="19"/>
      <c r="K104" s="19"/>
      <c r="L104" s="19"/>
      <c r="M104" s="19"/>
      <c r="N104" s="19"/>
    </row>
    <row r="105" spans="1:14" ht="15.75">
      <c r="J105" s="19"/>
      <c r="K105" s="19"/>
      <c r="L105" s="19"/>
      <c r="M105" s="19"/>
      <c r="N105" s="19"/>
    </row>
    <row r="106" spans="1:14" ht="15.75">
      <c r="J106" s="19"/>
      <c r="K106" s="19"/>
      <c r="L106" s="19"/>
      <c r="M106" s="19"/>
      <c r="N106" s="19"/>
    </row>
    <row r="107" spans="1:14" ht="15.75">
      <c r="J107" s="19"/>
      <c r="K107" s="19"/>
      <c r="L107" s="19"/>
      <c r="M107" s="19"/>
      <c r="N107" s="19"/>
    </row>
    <row r="108" spans="1:14" ht="15.75">
      <c r="J108" s="19"/>
      <c r="K108" s="19"/>
      <c r="L108" s="19"/>
      <c r="M108" s="19"/>
      <c r="N108" s="19"/>
    </row>
    <row r="109" spans="1:14" ht="15.75">
      <c r="J109" s="19"/>
      <c r="K109" s="19"/>
      <c r="L109" s="19"/>
      <c r="M109" s="19"/>
      <c r="N109" s="19"/>
    </row>
    <row r="110" spans="1:14" ht="15.75">
      <c r="J110" s="19"/>
      <c r="K110" s="19"/>
      <c r="L110" s="19"/>
      <c r="M110" s="19"/>
      <c r="N110" s="19"/>
    </row>
    <row r="111" spans="1:14" ht="15.75">
      <c r="J111" s="19"/>
      <c r="K111" s="19"/>
      <c r="L111" s="19"/>
      <c r="M111" s="19"/>
      <c r="N111" s="19"/>
    </row>
    <row r="112" spans="1:14" ht="15.75">
      <c r="J112" s="19"/>
      <c r="K112" s="19"/>
      <c r="L112" s="19"/>
      <c r="M112" s="19"/>
      <c r="N112" s="19"/>
    </row>
    <row r="113" spans="10:14" ht="15.75">
      <c r="J113" s="19"/>
      <c r="K113" s="19"/>
      <c r="L113" s="19"/>
      <c r="M113" s="19"/>
      <c r="N113" s="19"/>
    </row>
    <row r="114" spans="10:14" ht="15.75">
      <c r="J114" s="19"/>
      <c r="K114" s="19"/>
      <c r="L114" s="19"/>
      <c r="M114" s="19"/>
      <c r="N114" s="19"/>
    </row>
    <row r="115" spans="10:14" ht="15.75">
      <c r="J115" s="19"/>
      <c r="K115" s="19"/>
      <c r="L115" s="19"/>
      <c r="M115" s="19"/>
      <c r="N115" s="19"/>
    </row>
    <row r="116" spans="10:14" ht="15.75">
      <c r="J116" s="19"/>
      <c r="K116" s="19"/>
      <c r="L116" s="19"/>
      <c r="M116" s="19"/>
      <c r="N116" s="19"/>
    </row>
  </sheetData>
  <sheetProtection password="CF44" sheet="1" objects="1" scenarios="1" formatCells="0" formatColumns="0" formatRows="0" selectLockedCells="1" autoFilter="0"/>
  <autoFilter ref="B8:B61"/>
  <mergeCells count="12">
    <mergeCell ref="A6:B6"/>
    <mergeCell ref="B63:I63"/>
    <mergeCell ref="B66:I66"/>
    <mergeCell ref="B64:I64"/>
    <mergeCell ref="C6:E6"/>
    <mergeCell ref="A2:B2"/>
    <mergeCell ref="A3:B3"/>
    <mergeCell ref="A4:B4"/>
    <mergeCell ref="A5:B5"/>
    <mergeCell ref="C3:E3"/>
    <mergeCell ref="C4:E4"/>
    <mergeCell ref="C5:E5"/>
  </mergeCells>
  <phoneticPr fontId="4" type="noConversion"/>
  <conditionalFormatting sqref="E60">
    <cfRule type="expression" dxfId="95" priority="1">
      <formula>E60&lt;&gt;100</formula>
    </cfRule>
  </conditionalFormatting>
  <dataValidations count="4">
    <dataValidation type="list" allowBlank="1" showInputMessage="1" showErrorMessage="1" sqref="F11:G59">
      <formula1>janein</formula1>
    </dataValidation>
    <dataValidation type="list" allowBlank="1" showInputMessage="1" showErrorMessage="1" sqref="C6">
      <formula1>Produktart</formula1>
    </dataValidation>
    <dataValidation type="list" allowBlank="1" showInputMessage="1" sqref="D11:D59">
      <formula1>Funktion</formula1>
    </dataValidation>
    <dataValidation type="list" allowBlank="1" showInputMessage="1" showErrorMessage="1" sqref="C2">
      <formula1>Sprache</formula1>
    </dataValidation>
  </dataValidations>
  <pageMargins left="0.78740157499999996" right="0.78740157499999996" top="0.984251969" bottom="0.984251969" header="0.4921259845" footer="0.4921259845"/>
  <pageSetup paperSize="9" scale="41" orientation="landscape" r:id="rId1"/>
  <headerFooter alignWithMargins="0"/>
  <ignoredErrors>
    <ignoredError sqref="E60" unlockedFormula="1"/>
  </ignoredErrors>
</worksheet>
</file>

<file path=xl/worksheets/sheet4.xml><?xml version="1.0" encoding="utf-8"?>
<worksheet xmlns="http://schemas.openxmlformats.org/spreadsheetml/2006/main" xmlns:r="http://schemas.openxmlformats.org/officeDocument/2006/relationships">
  <sheetPr codeName="Tabelle3">
    <pageSetUpPr fitToPage="1"/>
  </sheetPr>
  <dimension ref="A1:R78"/>
  <sheetViews>
    <sheetView zoomScaleNormal="100" workbookViewId="0">
      <selection activeCell="H17" sqref="H17"/>
    </sheetView>
  </sheetViews>
  <sheetFormatPr defaultColWidth="11.42578125" defaultRowHeight="12.75"/>
  <cols>
    <col min="1" max="1" width="4" style="1" customWidth="1"/>
    <col min="2" max="2" width="43.42578125" customWidth="1"/>
    <col min="3" max="3" width="10.5703125" style="1" bestFit="1" customWidth="1"/>
    <col min="4" max="4" width="10.5703125" style="1" hidden="1" customWidth="1"/>
    <col min="5" max="5" width="8.7109375" style="1" customWidth="1"/>
    <col min="6" max="6" width="15.7109375" style="1" hidden="1" customWidth="1"/>
    <col min="7" max="7" width="12" customWidth="1"/>
    <col min="8" max="8" width="23.5703125" customWidth="1"/>
    <col min="9" max="9" width="20.7109375" customWidth="1"/>
    <col min="10" max="10" width="18.28515625" customWidth="1"/>
    <col min="11" max="11" width="18" style="2" customWidth="1"/>
    <col min="12" max="12" width="19.140625" style="2" customWidth="1"/>
    <col min="13" max="13" width="10.85546875" style="2" bestFit="1" customWidth="1"/>
    <col min="14" max="14" width="10.85546875" style="2" customWidth="1"/>
    <col min="15" max="16" width="10.85546875" style="2" bestFit="1" customWidth="1"/>
  </cols>
  <sheetData>
    <row r="1" spans="1:18" ht="15.75">
      <c r="A1" s="292"/>
      <c r="B1" s="303" t="str">
        <f>IF('Formulation Pre-Products'!$C$2=Languages!A3,Languages!A33,Languages!B33)</f>
        <v>Formulation of the rinse-off cosmetic products (ingoing substances)</v>
      </c>
      <c r="C1" s="18"/>
      <c r="D1" s="18"/>
      <c r="E1" s="18"/>
      <c r="F1" s="18"/>
      <c r="G1" s="17"/>
      <c r="H1" s="19"/>
      <c r="I1" s="19" t="str">
        <f>'Formulation Pre-Products'!F1</f>
        <v>(2014/893/EU</v>
      </c>
      <c r="J1" s="20" t="str">
        <f>'Formulation Pre-Products'!G1</f>
        <v xml:space="preserve">(please fill-in all red coloured fields) </v>
      </c>
      <c r="K1" s="36"/>
      <c r="L1" s="19"/>
      <c r="M1" s="19"/>
      <c r="N1" s="19"/>
      <c r="O1" s="19"/>
      <c r="P1" s="19"/>
      <c r="Q1" s="19"/>
      <c r="R1" s="19"/>
    </row>
    <row r="2" spans="1:18" ht="15.75">
      <c r="A2" s="292"/>
      <c r="B2" s="291"/>
      <c r="C2" s="18"/>
      <c r="D2" s="18"/>
      <c r="E2" s="18"/>
      <c r="F2" s="18"/>
      <c r="G2" s="17"/>
      <c r="H2" s="19"/>
      <c r="I2" s="19"/>
      <c r="J2" s="19"/>
      <c r="K2" s="20"/>
      <c r="L2" s="19"/>
      <c r="M2" s="19"/>
      <c r="N2" s="19"/>
      <c r="O2" s="19"/>
      <c r="P2" s="19"/>
      <c r="Q2" s="19"/>
      <c r="R2" s="19"/>
    </row>
    <row r="3" spans="1:18" ht="15.75">
      <c r="A3" s="389" t="str">
        <f>'Formulation Pre-Products'!A3</f>
        <v>Company:</v>
      </c>
      <c r="B3" s="390"/>
      <c r="C3" s="391">
        <f>'Formulation Pre-Products'!C3:E3</f>
        <v>0</v>
      </c>
      <c r="D3" s="392"/>
      <c r="E3" s="392"/>
      <c r="F3" s="392"/>
      <c r="G3" s="392"/>
      <c r="H3" s="392"/>
      <c r="I3" s="393"/>
      <c r="J3" s="21"/>
      <c r="K3" s="101" t="str">
        <f>'Formulation Pre-Products'!H3</f>
        <v>Date:</v>
      </c>
      <c r="L3" s="105">
        <f>'Formulation Pre-Products'!I3</f>
        <v>0</v>
      </c>
      <c r="M3" s="19"/>
      <c r="N3" s="19"/>
      <c r="O3" s="19"/>
      <c r="P3" s="19"/>
      <c r="Q3" s="19"/>
      <c r="R3" s="19"/>
    </row>
    <row r="4" spans="1:18" ht="15.75">
      <c r="A4" s="389" t="str">
        <f>'Formulation Pre-Products'!A4</f>
        <v>Product name:</v>
      </c>
      <c r="B4" s="390"/>
      <c r="C4" s="391">
        <f>'Formulation Pre-Products'!C4:E4</f>
        <v>0</v>
      </c>
      <c r="D4" s="392"/>
      <c r="E4" s="392"/>
      <c r="F4" s="392"/>
      <c r="G4" s="392"/>
      <c r="H4" s="392"/>
      <c r="I4" s="393"/>
      <c r="J4" s="21"/>
      <c r="K4" s="101" t="str">
        <f>'Formulation Pre-Products'!H4</f>
        <v>Version:</v>
      </c>
      <c r="L4" s="106">
        <f>'Formulation Pre-Products'!I4</f>
        <v>0</v>
      </c>
      <c r="M4" s="19"/>
      <c r="N4" s="19"/>
      <c r="O4" s="19"/>
      <c r="P4" s="19"/>
      <c r="Q4" s="19"/>
      <c r="R4" s="19"/>
    </row>
    <row r="5" spans="1:18" ht="15.75">
      <c r="A5" s="389" t="str">
        <f>'Formulation Pre-Products'!A5</f>
        <v>Licence number:</v>
      </c>
      <c r="B5" s="390"/>
      <c r="C5" s="391">
        <f>'Formulation Pre-Products'!C5:E5</f>
        <v>0</v>
      </c>
      <c r="D5" s="392"/>
      <c r="E5" s="392"/>
      <c r="F5" s="392"/>
      <c r="G5" s="392"/>
      <c r="H5" s="392"/>
      <c r="I5" s="393"/>
      <c r="J5" s="22"/>
      <c r="K5" s="19"/>
      <c r="L5" s="19"/>
      <c r="M5" s="19"/>
      <c r="N5" s="19"/>
      <c r="O5" s="19"/>
      <c r="P5" s="19"/>
      <c r="Q5" s="19"/>
      <c r="R5" s="19"/>
    </row>
    <row r="6" spans="1:18" ht="15.75">
      <c r="A6" s="389" t="str">
        <f>'Formulation Pre-Products'!A6</f>
        <v>Type of product:</v>
      </c>
      <c r="B6" s="390"/>
      <c r="C6" s="391">
        <f>'Formulation Pre-Products'!C6:D6</f>
        <v>0</v>
      </c>
      <c r="D6" s="392"/>
      <c r="E6" s="392"/>
      <c r="F6" s="392"/>
      <c r="G6" s="392"/>
      <c r="H6" s="392"/>
      <c r="I6" s="393"/>
      <c r="J6" s="19"/>
      <c r="K6" s="19"/>
      <c r="L6" s="19"/>
      <c r="M6" s="19"/>
      <c r="N6" s="19"/>
      <c r="O6" s="19"/>
      <c r="P6" s="19"/>
      <c r="Q6" s="19"/>
      <c r="R6" s="19"/>
    </row>
    <row r="7" spans="1:18" ht="9.75" customHeight="1">
      <c r="A7" s="304"/>
      <c r="B7" s="305"/>
      <c r="C7" s="38"/>
      <c r="D7" s="38"/>
      <c r="E7" s="38"/>
      <c r="F7" s="38"/>
      <c r="G7" s="38"/>
      <c r="H7" s="38"/>
      <c r="I7" s="38"/>
      <c r="J7" s="38"/>
      <c r="K7" s="38"/>
      <c r="L7" s="38"/>
      <c r="M7" s="38"/>
      <c r="N7" s="38"/>
      <c r="O7" s="38"/>
      <c r="P7" s="38"/>
      <c r="Q7" s="19"/>
      <c r="R7" s="19"/>
    </row>
    <row r="8" spans="1:18" ht="24" customHeight="1">
      <c r="A8" s="306" t="str">
        <f>'Formulation Pre-Products'!A8</f>
        <v>cons.</v>
      </c>
      <c r="B8" s="306" t="str">
        <f>IF('Formulation Pre-Products'!$C$2=Languages!A3,Languages!A56,Languages!B56)</f>
        <v>Ingoing substance 3)</v>
      </c>
      <c r="C8" s="27" t="str">
        <f>IF('Formulation Pre-Products'!$C$2=Languages!A3,Languages!A58,Languages!B58)</f>
        <v xml:space="preserve">contained in primary </v>
      </c>
      <c r="D8" s="349" t="s">
        <v>605</v>
      </c>
      <c r="E8" s="348" t="str">
        <f>IF('Formulation Pre-Products'!$C$2=Languages!A3,Languages!A141,Languages!B141)</f>
        <v>active content</v>
      </c>
      <c r="F8" s="349" t="str">
        <f>I8</f>
        <v>weight in the formulation in</v>
      </c>
      <c r="G8" s="104" t="s">
        <v>2</v>
      </c>
      <c r="H8" s="103" t="str">
        <f>'Formulation Pre-Products'!D8</f>
        <v>Function</v>
      </c>
      <c r="I8" s="27" t="str">
        <f>'Formulation Pre-Products'!E8</f>
        <v>weight in the formulation in</v>
      </c>
      <c r="J8" s="27" t="str">
        <f>'Formulation Pre-Products'!H8</f>
        <v>Hazard Statement (1)</v>
      </c>
      <c r="K8" s="91" t="str">
        <f>'Formulation Pre-Products'!I8</f>
        <v>Risk Phrase (2)</v>
      </c>
      <c r="L8" s="93" t="str">
        <f>IF('Formulation Pre-Products'!$C$2=Languages!A3,Languages!A27,Languages!B27)</f>
        <v>Select for Biocides: 
BCF / logKow</v>
      </c>
      <c r="M8" s="93" t="str">
        <f>IF('Formulation Pre-Products'!$C$2=Languages!A3,Languages!A60,Languages!B60)</f>
        <v xml:space="preserve">Value of </v>
      </c>
      <c r="N8" s="384" t="str">
        <f>IF('Formulation Pre-Products'!$C$2=Languages!A3,Languages!A106,Languages!B106)</f>
        <v>Form in the product</v>
      </c>
      <c r="O8" s="384" t="str">
        <f>IF('Formulation Pre-Products'!$C$2=Languages!A3,Languages!A107,Languages!B107)</f>
        <v>Physical state(s) in the product</v>
      </c>
      <c r="P8" s="93" t="str">
        <f>'Formulation Pre-Products'!G8</f>
        <v>SDS</v>
      </c>
      <c r="Q8" s="19"/>
      <c r="R8" s="19"/>
    </row>
    <row r="9" spans="1:18" ht="57">
      <c r="A9" s="307" t="str">
        <f>'Formulation Pre-Products'!A9</f>
        <v>no:</v>
      </c>
      <c r="B9" s="307" t="str">
        <f>IF('Formulation Pre-Products'!$C$2=Languages!A3,Languages!A57,Languages!B57)</f>
        <v>Name (IUPAC)</v>
      </c>
      <c r="C9" s="29" t="str">
        <f>IF('Formulation Pre-Products'!$C$2=Languages!A3,Languages!A59,Languages!B59)</f>
        <v>product (cons.no.) 4)</v>
      </c>
      <c r="D9" s="350" t="s">
        <v>606</v>
      </c>
      <c r="E9" s="347" t="str">
        <f>IF('Formulation Pre-Products'!$C$2=Languages!A3,Languages!A142,Languages!B142)</f>
        <v>in the pre-product (in %)</v>
      </c>
      <c r="F9" s="350" t="str">
        <f>I9</f>
        <v>mass-% (=g/100g product)</v>
      </c>
      <c r="G9" s="64" t="str">
        <f>'Formulation Pre-Products'!A9</f>
        <v>no:</v>
      </c>
      <c r="H9" s="29" t="str">
        <f>IF('Formulation Pre-Products'!$C$2=Languages!A3,Languages!A140,Languages!B140)</f>
        <v>(please select)</v>
      </c>
      <c r="I9" s="29" t="str">
        <f>'Formulation Pre-Products'!E9</f>
        <v>mass-% (=g/100g product)</v>
      </c>
      <c r="J9" s="215" t="str">
        <f>IF('Formulation Pre-Products'!$C$2=Languages!A3,Languages!A110,Languages!B110)</f>
        <v>In case H/EUH-statement with possible restrictions are detected, font changed to red</v>
      </c>
      <c r="K9" s="28"/>
      <c r="L9" s="95" t="str">
        <f>IF('Formulation Pre-Products'!$C$2=Languages!A3,Languages!A28,Languages!B28)</f>
        <v>Select for Colouring agents:
BCF / logKow or approved for foodstuff</v>
      </c>
      <c r="M9" s="94" t="s">
        <v>243</v>
      </c>
      <c r="N9" s="385"/>
      <c r="O9" s="385"/>
      <c r="P9" s="94" t="str">
        <f>'Formulation Pre-Products'!G9</f>
        <v>added?</v>
      </c>
      <c r="Q9" s="19"/>
      <c r="R9" s="19"/>
    </row>
    <row r="10" spans="1:18" ht="15.75">
      <c r="A10" s="223">
        <v>1</v>
      </c>
      <c r="B10" s="308" t="str">
        <f>'Formulation Pre-Products'!B10</f>
        <v>water</v>
      </c>
      <c r="C10" s="78" t="s">
        <v>10</v>
      </c>
      <c r="D10" s="78"/>
      <c r="E10" s="78"/>
      <c r="F10" s="78"/>
      <c r="G10" s="42" t="s">
        <v>10</v>
      </c>
      <c r="H10" s="42"/>
      <c r="I10" s="220"/>
      <c r="J10" s="43"/>
      <c r="K10" s="44"/>
      <c r="L10" s="42"/>
      <c r="M10" s="42"/>
      <c r="N10" s="42"/>
      <c r="O10" s="42"/>
      <c r="P10" s="42"/>
      <c r="Q10" s="19"/>
      <c r="R10" s="19"/>
    </row>
    <row r="11" spans="1:18" ht="15.75">
      <c r="A11" s="41">
        <v>2</v>
      </c>
      <c r="B11" s="99"/>
      <c r="C11" s="87"/>
      <c r="D11" s="351" t="str">
        <f>IF(C11="","",VLOOKUP(C11,'Formulation Pre-Products'!$A$11:$E$59,5,FALSE))</f>
        <v/>
      </c>
      <c r="E11" s="220"/>
      <c r="F11" s="220">
        <f>IF(D11="",0,(E11*D11/100))</f>
        <v>0</v>
      </c>
      <c r="G11" s="99"/>
      <c r="H11" s="99"/>
      <c r="I11" s="289" t="str">
        <f t="shared" ref="I11:I12" si="0">IF(F11&lt;0.0000000000001,"",F11)</f>
        <v/>
      </c>
      <c r="J11" s="247"/>
      <c r="K11" s="220"/>
      <c r="L11" s="97"/>
      <c r="M11" s="96"/>
      <c r="N11" s="109"/>
      <c r="O11" s="109"/>
      <c r="P11" s="87"/>
      <c r="Q11" s="248">
        <v>300</v>
      </c>
      <c r="R11" s="19"/>
    </row>
    <row r="12" spans="1:18" ht="15.75">
      <c r="A12" s="41">
        <v>3</v>
      </c>
      <c r="B12" s="99"/>
      <c r="C12" s="87"/>
      <c r="D12" s="351" t="str">
        <f>IF(C12="","",VLOOKUP(C12,'Formulation Pre-Products'!$A$11:$E$59,5,FALSE))</f>
        <v/>
      </c>
      <c r="E12" s="220"/>
      <c r="F12" s="220">
        <f t="shared" ref="F12:F59" si="1">IF(D12="",0,(E12*D12/100))</f>
        <v>0</v>
      </c>
      <c r="G12" s="99"/>
      <c r="H12" s="88"/>
      <c r="I12" s="352" t="str">
        <f t="shared" si="0"/>
        <v/>
      </c>
      <c r="J12" s="247"/>
      <c r="K12" s="220"/>
      <c r="L12" s="97"/>
      <c r="M12" s="96"/>
      <c r="N12" s="109"/>
      <c r="O12" s="109"/>
      <c r="P12" s="87"/>
      <c r="Q12" s="248">
        <v>301</v>
      </c>
      <c r="R12" s="19"/>
    </row>
    <row r="13" spans="1:18" ht="15.75">
      <c r="A13" s="41">
        <v>4</v>
      </c>
      <c r="B13" s="99"/>
      <c r="C13" s="87"/>
      <c r="D13" s="351" t="str">
        <f>IF(C13="","",VLOOKUP(C13,'Formulation Pre-Products'!$A$11:$E$59,5,FALSE))</f>
        <v/>
      </c>
      <c r="E13" s="220"/>
      <c r="F13" s="220">
        <f t="shared" si="1"/>
        <v>0</v>
      </c>
      <c r="G13" s="99"/>
      <c r="H13" s="88"/>
      <c r="I13" s="352" t="str">
        <f>IF(F13&lt;0.0000000000001,"",F13)</f>
        <v/>
      </c>
      <c r="J13" s="247"/>
      <c r="K13" s="220"/>
      <c r="L13" s="97"/>
      <c r="M13" s="96"/>
      <c r="N13" s="109"/>
      <c r="O13" s="109"/>
      <c r="P13" s="87"/>
      <c r="Q13" s="248">
        <v>304</v>
      </c>
      <c r="R13" s="19"/>
    </row>
    <row r="14" spans="1:18" ht="15.75">
      <c r="A14" s="41">
        <v>5</v>
      </c>
      <c r="B14" s="99"/>
      <c r="C14" s="87"/>
      <c r="D14" s="351" t="str">
        <f>IF(C14="","",VLOOKUP(C14,'Formulation Pre-Products'!$A$11:$E$59,5,FALSE))</f>
        <v/>
      </c>
      <c r="E14" s="220"/>
      <c r="F14" s="220">
        <f t="shared" si="1"/>
        <v>0</v>
      </c>
      <c r="G14" s="99"/>
      <c r="H14" s="88"/>
      <c r="I14" s="352" t="str">
        <f t="shared" ref="I14:I59" si="2">IF(F14&lt;0.0000000000001,"",F14)</f>
        <v/>
      </c>
      <c r="J14" s="247"/>
      <c r="K14" s="220"/>
      <c r="L14" s="97"/>
      <c r="M14" s="96"/>
      <c r="N14" s="109"/>
      <c r="O14" s="109"/>
      <c r="P14" s="87"/>
      <c r="Q14" s="248">
        <v>310</v>
      </c>
      <c r="R14" s="19"/>
    </row>
    <row r="15" spans="1:18" ht="15.75">
      <c r="A15" s="41">
        <v>6</v>
      </c>
      <c r="B15" s="99"/>
      <c r="C15" s="87"/>
      <c r="D15" s="351" t="str">
        <f>IF(C15="","",VLOOKUP(C15,'Formulation Pre-Products'!$A$11:$E$59,5,FALSE))</f>
        <v/>
      </c>
      <c r="E15" s="220"/>
      <c r="F15" s="220">
        <f t="shared" si="1"/>
        <v>0</v>
      </c>
      <c r="G15" s="99"/>
      <c r="H15" s="88"/>
      <c r="I15" s="352" t="str">
        <f t="shared" si="2"/>
        <v/>
      </c>
      <c r="J15" s="247"/>
      <c r="K15" s="220"/>
      <c r="L15" s="97"/>
      <c r="M15" s="96"/>
      <c r="N15" s="109"/>
      <c r="O15" s="109"/>
      <c r="P15" s="87"/>
      <c r="Q15" s="248">
        <v>311</v>
      </c>
      <c r="R15" s="19"/>
    </row>
    <row r="16" spans="1:18" ht="15.75">
      <c r="A16" s="41">
        <v>7</v>
      </c>
      <c r="B16" s="99"/>
      <c r="C16" s="87"/>
      <c r="D16" s="351" t="str">
        <f>IF(C16="","",VLOOKUP(C16,'Formulation Pre-Products'!$A$11:$E$59,5,FALSE))</f>
        <v/>
      </c>
      <c r="E16" s="220"/>
      <c r="F16" s="220">
        <f t="shared" si="1"/>
        <v>0</v>
      </c>
      <c r="G16" s="99"/>
      <c r="H16" s="88"/>
      <c r="I16" s="352" t="str">
        <f t="shared" si="2"/>
        <v/>
      </c>
      <c r="J16" s="247"/>
      <c r="K16" s="220"/>
      <c r="L16" s="97"/>
      <c r="M16" s="96"/>
      <c r="N16" s="109"/>
      <c r="O16" s="109"/>
      <c r="P16" s="87"/>
      <c r="Q16" s="248">
        <v>330</v>
      </c>
      <c r="R16" s="19"/>
    </row>
    <row r="17" spans="1:18" ht="15.75">
      <c r="A17" s="41">
        <v>8</v>
      </c>
      <c r="B17" s="99"/>
      <c r="C17" s="87"/>
      <c r="D17" s="351" t="str">
        <f>IF(C17="","",VLOOKUP(C17,'Formulation Pre-Products'!$A$11:$E$59,5,FALSE))</f>
        <v/>
      </c>
      <c r="E17" s="220"/>
      <c r="F17" s="220">
        <f t="shared" si="1"/>
        <v>0</v>
      </c>
      <c r="G17" s="99"/>
      <c r="H17" s="88"/>
      <c r="I17" s="352" t="str">
        <f t="shared" si="2"/>
        <v/>
      </c>
      <c r="J17" s="247"/>
      <c r="K17" s="220"/>
      <c r="L17" s="97"/>
      <c r="M17" s="96"/>
      <c r="N17" s="109"/>
      <c r="O17" s="109"/>
      <c r="P17" s="87"/>
      <c r="Q17" s="248">
        <v>331</v>
      </c>
      <c r="R17" s="19"/>
    </row>
    <row r="18" spans="1:18" ht="15.75">
      <c r="A18" s="41">
        <v>9</v>
      </c>
      <c r="B18" s="99"/>
      <c r="C18" s="87"/>
      <c r="D18" s="351" t="str">
        <f>IF(C18="","",VLOOKUP(C18,'Formulation Pre-Products'!$A$11:$E$59,5,FALSE))</f>
        <v/>
      </c>
      <c r="E18" s="220"/>
      <c r="F18" s="220">
        <f t="shared" si="1"/>
        <v>0</v>
      </c>
      <c r="G18" s="99"/>
      <c r="H18" s="88"/>
      <c r="I18" s="352" t="str">
        <f t="shared" si="2"/>
        <v/>
      </c>
      <c r="J18" s="247"/>
      <c r="K18" s="220"/>
      <c r="L18" s="97"/>
      <c r="M18" s="96"/>
      <c r="N18" s="109"/>
      <c r="O18" s="109"/>
      <c r="P18" s="87"/>
      <c r="Q18" s="248">
        <v>340</v>
      </c>
      <c r="R18" s="19"/>
    </row>
    <row r="19" spans="1:18" ht="15.75">
      <c r="A19" s="41">
        <v>10</v>
      </c>
      <c r="B19" s="99"/>
      <c r="C19" s="87"/>
      <c r="D19" s="351" t="str">
        <f>IF(C19="","",VLOOKUP(C19,'Formulation Pre-Products'!$A$11:$E$59,5,FALSE))</f>
        <v/>
      </c>
      <c r="E19" s="220"/>
      <c r="F19" s="220">
        <f t="shared" si="1"/>
        <v>0</v>
      </c>
      <c r="G19" s="99"/>
      <c r="H19" s="88"/>
      <c r="I19" s="352" t="str">
        <f t="shared" si="2"/>
        <v/>
      </c>
      <c r="J19" s="247"/>
      <c r="K19" s="220"/>
      <c r="L19" s="97"/>
      <c r="M19" s="96"/>
      <c r="N19" s="109"/>
      <c r="O19" s="109"/>
      <c r="P19" s="87"/>
      <c r="Q19" s="248">
        <v>341</v>
      </c>
      <c r="R19" s="19"/>
    </row>
    <row r="20" spans="1:18" ht="15.75">
      <c r="A20" s="41">
        <v>11</v>
      </c>
      <c r="B20" s="99"/>
      <c r="C20" s="87"/>
      <c r="D20" s="351" t="str">
        <f>IF(C20="","",VLOOKUP(C20,'Formulation Pre-Products'!$A$11:$E$59,5,FALSE))</f>
        <v/>
      </c>
      <c r="E20" s="220"/>
      <c r="F20" s="220">
        <f t="shared" si="1"/>
        <v>0</v>
      </c>
      <c r="G20" s="99"/>
      <c r="H20" s="88"/>
      <c r="I20" s="352" t="str">
        <f t="shared" si="2"/>
        <v/>
      </c>
      <c r="J20" s="247"/>
      <c r="K20" s="220"/>
      <c r="L20" s="97"/>
      <c r="M20" s="96"/>
      <c r="N20" s="109"/>
      <c r="O20" s="109"/>
      <c r="P20" s="87"/>
      <c r="Q20" s="248">
        <v>350</v>
      </c>
      <c r="R20" s="19"/>
    </row>
    <row r="21" spans="1:18" ht="15.75">
      <c r="A21" s="41">
        <v>12</v>
      </c>
      <c r="B21" s="99"/>
      <c r="C21" s="87"/>
      <c r="D21" s="351" t="str">
        <f>IF(C21="","",VLOOKUP(C21,'Formulation Pre-Products'!$A$11:$E$59,5,FALSE))</f>
        <v/>
      </c>
      <c r="E21" s="220"/>
      <c r="F21" s="220">
        <f t="shared" si="1"/>
        <v>0</v>
      </c>
      <c r="G21" s="99"/>
      <c r="H21" s="88"/>
      <c r="I21" s="352" t="str">
        <f t="shared" si="2"/>
        <v/>
      </c>
      <c r="J21" s="247"/>
      <c r="K21" s="220"/>
      <c r="L21" s="97"/>
      <c r="M21" s="96"/>
      <c r="N21" s="109"/>
      <c r="O21" s="109"/>
      <c r="P21" s="87"/>
      <c r="Q21" s="248">
        <v>351</v>
      </c>
      <c r="R21" s="19"/>
    </row>
    <row r="22" spans="1:18" ht="15.75">
      <c r="A22" s="41">
        <v>13</v>
      </c>
      <c r="B22" s="99"/>
      <c r="C22" s="87"/>
      <c r="D22" s="351" t="str">
        <f>IF(C22="","",VLOOKUP(C22,'Formulation Pre-Products'!$A$11:$E$59,5,FALSE))</f>
        <v/>
      </c>
      <c r="E22" s="220"/>
      <c r="F22" s="220">
        <f t="shared" si="1"/>
        <v>0</v>
      </c>
      <c r="G22" s="99"/>
      <c r="H22" s="88"/>
      <c r="I22" s="352" t="str">
        <f t="shared" si="2"/>
        <v/>
      </c>
      <c r="J22" s="247"/>
      <c r="K22" s="220"/>
      <c r="L22" s="97"/>
      <c r="M22" s="96"/>
      <c r="N22" s="109"/>
      <c r="O22" s="109"/>
      <c r="P22" s="87"/>
      <c r="Q22" s="248">
        <v>360</v>
      </c>
      <c r="R22" s="19"/>
    </row>
    <row r="23" spans="1:18" ht="15.75">
      <c r="A23" s="41">
        <v>14</v>
      </c>
      <c r="B23" s="99"/>
      <c r="C23" s="87"/>
      <c r="D23" s="351" t="str">
        <f>IF(C23="","",VLOOKUP(C23,'Formulation Pre-Products'!$A$11:$E$59,5,FALSE))</f>
        <v/>
      </c>
      <c r="E23" s="220"/>
      <c r="F23" s="220">
        <f t="shared" si="1"/>
        <v>0</v>
      </c>
      <c r="G23" s="99"/>
      <c r="H23" s="88"/>
      <c r="I23" s="352" t="str">
        <f t="shared" si="2"/>
        <v/>
      </c>
      <c r="J23" s="247"/>
      <c r="K23" s="220"/>
      <c r="L23" s="97"/>
      <c r="M23" s="96"/>
      <c r="N23" s="109"/>
      <c r="O23" s="109"/>
      <c r="P23" s="87"/>
      <c r="Q23" s="248">
        <v>361</v>
      </c>
      <c r="R23" s="19"/>
    </row>
    <row r="24" spans="1:18" ht="15.75">
      <c r="A24" s="41">
        <v>15</v>
      </c>
      <c r="B24" s="99"/>
      <c r="C24" s="87"/>
      <c r="D24" s="351" t="str">
        <f>IF(C24="","",VLOOKUP(C24,'Formulation Pre-Products'!$A$11:$E$59,5,FALSE))</f>
        <v/>
      </c>
      <c r="E24" s="220"/>
      <c r="F24" s="220">
        <f t="shared" si="1"/>
        <v>0</v>
      </c>
      <c r="G24" s="99"/>
      <c r="H24" s="88"/>
      <c r="I24" s="352" t="str">
        <f t="shared" si="2"/>
        <v/>
      </c>
      <c r="J24" s="247"/>
      <c r="K24" s="220"/>
      <c r="L24" s="97"/>
      <c r="M24" s="96"/>
      <c r="N24" s="109"/>
      <c r="O24" s="109"/>
      <c r="P24" s="87"/>
      <c r="Q24" s="248">
        <v>362</v>
      </c>
      <c r="R24" s="19"/>
    </row>
    <row r="25" spans="1:18" ht="15.75">
      <c r="A25" s="41">
        <v>16</v>
      </c>
      <c r="B25" s="99"/>
      <c r="C25" s="87"/>
      <c r="D25" s="351" t="str">
        <f>IF(C25="","",VLOOKUP(C25,'Formulation Pre-Products'!$A$11:$E$59,5,FALSE))</f>
        <v/>
      </c>
      <c r="E25" s="220"/>
      <c r="F25" s="220">
        <f t="shared" si="1"/>
        <v>0</v>
      </c>
      <c r="G25" s="99"/>
      <c r="H25" s="88"/>
      <c r="I25" s="352" t="str">
        <f t="shared" si="2"/>
        <v/>
      </c>
      <c r="J25" s="247"/>
      <c r="K25" s="220"/>
      <c r="L25" s="97"/>
      <c r="M25" s="96"/>
      <c r="N25" s="109"/>
      <c r="O25" s="109"/>
      <c r="P25" s="87"/>
      <c r="Q25" s="248">
        <v>370</v>
      </c>
      <c r="R25" s="19"/>
    </row>
    <row r="26" spans="1:18" ht="15.75">
      <c r="A26" s="41">
        <v>17</v>
      </c>
      <c r="B26" s="99"/>
      <c r="C26" s="87"/>
      <c r="D26" s="351" t="str">
        <f>IF(C26="","",VLOOKUP(C26,'Formulation Pre-Products'!$A$11:$E$59,5,FALSE))</f>
        <v/>
      </c>
      <c r="E26" s="220"/>
      <c r="F26" s="220">
        <f t="shared" si="1"/>
        <v>0</v>
      </c>
      <c r="G26" s="99"/>
      <c r="H26" s="88"/>
      <c r="I26" s="352" t="str">
        <f t="shared" si="2"/>
        <v/>
      </c>
      <c r="J26" s="247"/>
      <c r="K26" s="220"/>
      <c r="L26" s="97"/>
      <c r="M26" s="96"/>
      <c r="N26" s="109"/>
      <c r="O26" s="109"/>
      <c r="P26" s="87"/>
      <c r="Q26" s="248">
        <v>371</v>
      </c>
      <c r="R26" s="19"/>
    </row>
    <row r="27" spans="1:18" ht="15.75">
      <c r="A27" s="41">
        <v>18</v>
      </c>
      <c r="B27" s="99"/>
      <c r="C27" s="87"/>
      <c r="D27" s="351" t="str">
        <f>IF(C27="","",VLOOKUP(C27,'Formulation Pre-Products'!$A$11:$E$59,5,FALSE))</f>
        <v/>
      </c>
      <c r="E27" s="220"/>
      <c r="F27" s="220">
        <f t="shared" si="1"/>
        <v>0</v>
      </c>
      <c r="G27" s="99"/>
      <c r="H27" s="88"/>
      <c r="I27" s="352" t="str">
        <f t="shared" si="2"/>
        <v/>
      </c>
      <c r="J27" s="247"/>
      <c r="K27" s="220"/>
      <c r="L27" s="97"/>
      <c r="M27" s="96"/>
      <c r="N27" s="109"/>
      <c r="O27" s="109"/>
      <c r="P27" s="87"/>
      <c r="Q27" s="248">
        <v>372</v>
      </c>
      <c r="R27" s="19"/>
    </row>
    <row r="28" spans="1:18" ht="15.75">
      <c r="A28" s="41">
        <v>19</v>
      </c>
      <c r="B28" s="99"/>
      <c r="C28" s="87"/>
      <c r="D28" s="351" t="str">
        <f>IF(C28="","",VLOOKUP(C28,'Formulation Pre-Products'!$A$11:$E$59,5,FALSE))</f>
        <v/>
      </c>
      <c r="E28" s="220"/>
      <c r="F28" s="220">
        <f t="shared" si="1"/>
        <v>0</v>
      </c>
      <c r="G28" s="99"/>
      <c r="H28" s="88"/>
      <c r="I28" s="352" t="str">
        <f t="shared" si="2"/>
        <v/>
      </c>
      <c r="J28" s="247"/>
      <c r="K28" s="220"/>
      <c r="L28" s="97"/>
      <c r="M28" s="96"/>
      <c r="N28" s="109"/>
      <c r="O28" s="109"/>
      <c r="P28" s="87"/>
      <c r="Q28" s="248">
        <v>373</v>
      </c>
      <c r="R28" s="19"/>
    </row>
    <row r="29" spans="1:18" ht="15.75">
      <c r="A29" s="41">
        <v>20</v>
      </c>
      <c r="B29" s="99"/>
      <c r="C29" s="87"/>
      <c r="D29" s="351" t="str">
        <f>IF(C29="","",VLOOKUP(C29,'Formulation Pre-Products'!$A$11:$E$59,5,FALSE))</f>
        <v/>
      </c>
      <c r="E29" s="220"/>
      <c r="F29" s="220">
        <f t="shared" si="1"/>
        <v>0</v>
      </c>
      <c r="G29" s="99"/>
      <c r="H29" s="88"/>
      <c r="I29" s="352" t="str">
        <f t="shared" si="2"/>
        <v/>
      </c>
      <c r="J29" s="247"/>
      <c r="K29" s="220"/>
      <c r="L29" s="97"/>
      <c r="M29" s="96"/>
      <c r="N29" s="109"/>
      <c r="O29" s="109"/>
      <c r="P29" s="87"/>
      <c r="Q29" s="248">
        <v>400</v>
      </c>
      <c r="R29" s="19"/>
    </row>
    <row r="30" spans="1:18" ht="15.75">
      <c r="A30" s="41">
        <v>21</v>
      </c>
      <c r="B30" s="99"/>
      <c r="C30" s="87"/>
      <c r="D30" s="351" t="str">
        <f>IF(C30="","",VLOOKUP(C30,'Formulation Pre-Products'!$A$11:$E$59,5,FALSE))</f>
        <v/>
      </c>
      <c r="E30" s="220"/>
      <c r="F30" s="220">
        <f t="shared" si="1"/>
        <v>0</v>
      </c>
      <c r="G30" s="99"/>
      <c r="H30" s="88"/>
      <c r="I30" s="352" t="str">
        <f t="shared" si="2"/>
        <v/>
      </c>
      <c r="J30" s="247"/>
      <c r="K30" s="220"/>
      <c r="L30" s="97"/>
      <c r="M30" s="96"/>
      <c r="N30" s="109"/>
      <c r="O30" s="109"/>
      <c r="P30" s="87"/>
      <c r="Q30" s="248">
        <v>410</v>
      </c>
      <c r="R30" s="19"/>
    </row>
    <row r="31" spans="1:18" ht="15.75">
      <c r="A31" s="41">
        <v>22</v>
      </c>
      <c r="B31" s="99"/>
      <c r="C31" s="87"/>
      <c r="D31" s="351" t="str">
        <f>IF(C31="","",VLOOKUP(C31,'Formulation Pre-Products'!$A$11:$E$59,5,FALSE))</f>
        <v/>
      </c>
      <c r="E31" s="220"/>
      <c r="F31" s="220">
        <f t="shared" si="1"/>
        <v>0</v>
      </c>
      <c r="G31" s="99"/>
      <c r="H31" s="88"/>
      <c r="I31" s="352" t="str">
        <f t="shared" si="2"/>
        <v/>
      </c>
      <c r="J31" s="247"/>
      <c r="K31" s="220"/>
      <c r="L31" s="97"/>
      <c r="M31" s="96"/>
      <c r="N31" s="109"/>
      <c r="O31" s="109"/>
      <c r="P31" s="87"/>
      <c r="Q31" s="248">
        <v>411</v>
      </c>
      <c r="R31" s="19"/>
    </row>
    <row r="32" spans="1:18" ht="15.75">
      <c r="A32" s="41">
        <v>23</v>
      </c>
      <c r="B32" s="99"/>
      <c r="C32" s="87"/>
      <c r="D32" s="351" t="str">
        <f>IF(C32="","",VLOOKUP(C32,'Formulation Pre-Products'!$A$11:$E$59,5,FALSE))</f>
        <v/>
      </c>
      <c r="E32" s="220"/>
      <c r="F32" s="220">
        <f t="shared" si="1"/>
        <v>0</v>
      </c>
      <c r="G32" s="99"/>
      <c r="H32" s="88"/>
      <c r="I32" s="352" t="str">
        <f t="shared" si="2"/>
        <v/>
      </c>
      <c r="J32" s="247"/>
      <c r="K32" s="220"/>
      <c r="L32" s="97"/>
      <c r="M32" s="96"/>
      <c r="N32" s="109"/>
      <c r="O32" s="109"/>
      <c r="P32" s="87"/>
      <c r="Q32" s="248">
        <v>412</v>
      </c>
      <c r="R32" s="19"/>
    </row>
    <row r="33" spans="1:18" ht="15.75">
      <c r="A33" s="41">
        <v>24</v>
      </c>
      <c r="B33" s="99"/>
      <c r="C33" s="87"/>
      <c r="D33" s="351" t="str">
        <f>IF(C33="","",VLOOKUP(C33,'Formulation Pre-Products'!$A$11:$E$59,5,FALSE))</f>
        <v/>
      </c>
      <c r="E33" s="220"/>
      <c r="F33" s="220">
        <f t="shared" si="1"/>
        <v>0</v>
      </c>
      <c r="G33" s="99"/>
      <c r="H33" s="88"/>
      <c r="I33" s="352" t="str">
        <f t="shared" si="2"/>
        <v/>
      </c>
      <c r="J33" s="247"/>
      <c r="K33" s="220"/>
      <c r="L33" s="97"/>
      <c r="M33" s="96"/>
      <c r="N33" s="109"/>
      <c r="O33" s="109"/>
      <c r="P33" s="87"/>
      <c r="Q33" s="248">
        <v>413</v>
      </c>
      <c r="R33" s="19"/>
    </row>
    <row r="34" spans="1:18" ht="15.75">
      <c r="A34" s="41">
        <v>25</v>
      </c>
      <c r="B34" s="99"/>
      <c r="C34" s="87"/>
      <c r="D34" s="351" t="str">
        <f>IF(C34="","",VLOOKUP(C34,'Formulation Pre-Products'!$A$11:$E$59,5,FALSE))</f>
        <v/>
      </c>
      <c r="E34" s="220"/>
      <c r="F34" s="220">
        <f t="shared" si="1"/>
        <v>0</v>
      </c>
      <c r="G34" s="99"/>
      <c r="H34" s="88"/>
      <c r="I34" s="352" t="str">
        <f t="shared" si="2"/>
        <v/>
      </c>
      <c r="J34" s="247"/>
      <c r="K34" s="220"/>
      <c r="L34" s="97"/>
      <c r="M34" s="96"/>
      <c r="N34" s="109"/>
      <c r="O34" s="109"/>
      <c r="P34" s="87"/>
      <c r="Q34" s="249" t="s">
        <v>490</v>
      </c>
      <c r="R34" s="19"/>
    </row>
    <row r="35" spans="1:18" ht="15.75">
      <c r="A35" s="41">
        <v>26</v>
      </c>
      <c r="B35" s="99"/>
      <c r="C35" s="87"/>
      <c r="D35" s="351" t="str">
        <f>IF(C35="","",VLOOKUP(C35,'Formulation Pre-Products'!$A$11:$E$59,5,FALSE))</f>
        <v/>
      </c>
      <c r="E35" s="220"/>
      <c r="F35" s="220">
        <f t="shared" si="1"/>
        <v>0</v>
      </c>
      <c r="G35" s="99"/>
      <c r="H35" s="88"/>
      <c r="I35" s="352" t="str">
        <f t="shared" si="2"/>
        <v/>
      </c>
      <c r="J35" s="247"/>
      <c r="K35" s="220"/>
      <c r="L35" s="97"/>
      <c r="M35" s="96"/>
      <c r="N35" s="109"/>
      <c r="O35" s="109"/>
      <c r="P35" s="87"/>
      <c r="Q35" s="249" t="s">
        <v>491</v>
      </c>
      <c r="R35" s="19"/>
    </row>
    <row r="36" spans="1:18" ht="15.75">
      <c r="A36" s="41">
        <v>27</v>
      </c>
      <c r="B36" s="99"/>
      <c r="C36" s="87"/>
      <c r="D36" s="351" t="str">
        <f>IF(C36="","",VLOOKUP(C36,'Formulation Pre-Products'!$A$11:$E$59,5,FALSE))</f>
        <v/>
      </c>
      <c r="E36" s="220"/>
      <c r="F36" s="220">
        <f t="shared" si="1"/>
        <v>0</v>
      </c>
      <c r="G36" s="99"/>
      <c r="H36" s="88"/>
      <c r="I36" s="352" t="str">
        <f t="shared" si="2"/>
        <v/>
      </c>
      <c r="J36" s="247"/>
      <c r="K36" s="220"/>
      <c r="L36" s="97"/>
      <c r="M36" s="96"/>
      <c r="N36" s="109"/>
      <c r="O36" s="109"/>
      <c r="P36" s="87"/>
      <c r="Q36" s="249" t="s">
        <v>492</v>
      </c>
      <c r="R36" s="19"/>
    </row>
    <row r="37" spans="1:18" ht="15.75">
      <c r="A37" s="41">
        <v>28</v>
      </c>
      <c r="B37" s="99"/>
      <c r="C37" s="87"/>
      <c r="D37" s="351" t="str">
        <f>IF(C37="","",VLOOKUP(C37,'Formulation Pre-Products'!$A$11:$E$59,5,FALSE))</f>
        <v/>
      </c>
      <c r="E37" s="220"/>
      <c r="F37" s="220">
        <f t="shared" si="1"/>
        <v>0</v>
      </c>
      <c r="G37" s="99"/>
      <c r="H37" s="88"/>
      <c r="I37" s="352" t="str">
        <f t="shared" si="2"/>
        <v/>
      </c>
      <c r="J37" s="247"/>
      <c r="K37" s="220"/>
      <c r="L37" s="97"/>
      <c r="M37" s="96"/>
      <c r="N37" s="109"/>
      <c r="O37" s="109"/>
      <c r="P37" s="87"/>
      <c r="Q37" s="249" t="s">
        <v>493</v>
      </c>
      <c r="R37" s="19"/>
    </row>
    <row r="38" spans="1:18" ht="15.75">
      <c r="A38" s="41">
        <v>29</v>
      </c>
      <c r="B38" s="99"/>
      <c r="C38" s="87"/>
      <c r="D38" s="351" t="str">
        <f>IF(C38="","",VLOOKUP(C38,'Formulation Pre-Products'!$A$11:$E$59,5,FALSE))</f>
        <v/>
      </c>
      <c r="E38" s="220"/>
      <c r="F38" s="220">
        <f t="shared" si="1"/>
        <v>0</v>
      </c>
      <c r="G38" s="99"/>
      <c r="H38" s="88"/>
      <c r="I38" s="352" t="str">
        <f t="shared" si="2"/>
        <v/>
      </c>
      <c r="J38" s="247"/>
      <c r="K38" s="220"/>
      <c r="L38" s="97"/>
      <c r="M38" s="96"/>
      <c r="N38" s="109"/>
      <c r="O38" s="109"/>
      <c r="P38" s="87"/>
      <c r="Q38" s="249" t="s">
        <v>494</v>
      </c>
      <c r="R38" s="19"/>
    </row>
    <row r="39" spans="1:18" ht="15.75">
      <c r="A39" s="41">
        <v>30</v>
      </c>
      <c r="B39" s="99"/>
      <c r="C39" s="87"/>
      <c r="D39" s="351" t="str">
        <f>IF(C39="","",VLOOKUP(C39,'Formulation Pre-Products'!$A$11:$E$59,5,FALSE))</f>
        <v/>
      </c>
      <c r="E39" s="220"/>
      <c r="F39" s="220">
        <f t="shared" si="1"/>
        <v>0</v>
      </c>
      <c r="G39" s="99"/>
      <c r="H39" s="88"/>
      <c r="I39" s="352" t="str">
        <f t="shared" si="2"/>
        <v/>
      </c>
      <c r="J39" s="247"/>
      <c r="K39" s="220"/>
      <c r="L39" s="97"/>
      <c r="M39" s="96"/>
      <c r="N39" s="109"/>
      <c r="O39" s="109"/>
      <c r="P39" s="87"/>
      <c r="Q39" s="248">
        <v>334</v>
      </c>
      <c r="R39" s="19"/>
    </row>
    <row r="40" spans="1:18" ht="15.75">
      <c r="A40" s="41">
        <v>31</v>
      </c>
      <c r="B40" s="99"/>
      <c r="C40" s="87"/>
      <c r="D40" s="351" t="str">
        <f>IF(C40="","",VLOOKUP(C40,'Formulation Pre-Products'!$A$11:$E$59,5,FALSE))</f>
        <v/>
      </c>
      <c r="E40" s="220"/>
      <c r="F40" s="220">
        <f t="shared" si="1"/>
        <v>0</v>
      </c>
      <c r="G40" s="99"/>
      <c r="H40" s="88"/>
      <c r="I40" s="352" t="str">
        <f t="shared" si="2"/>
        <v/>
      </c>
      <c r="J40" s="247"/>
      <c r="K40" s="220"/>
      <c r="L40" s="97"/>
      <c r="M40" s="96"/>
      <c r="N40" s="109"/>
      <c r="O40" s="109"/>
      <c r="P40" s="87"/>
      <c r="Q40" s="248">
        <v>317</v>
      </c>
      <c r="R40" s="19"/>
    </row>
    <row r="41" spans="1:18" ht="15.75">
      <c r="A41" s="41">
        <v>32</v>
      </c>
      <c r="B41" s="99"/>
      <c r="C41" s="87"/>
      <c r="D41" s="351" t="str">
        <f>IF(C41="","",VLOOKUP(C41,'Formulation Pre-Products'!$A$11:$E$59,5,FALSE))</f>
        <v/>
      </c>
      <c r="E41" s="220"/>
      <c r="F41" s="220">
        <f t="shared" si="1"/>
        <v>0</v>
      </c>
      <c r="G41" s="99"/>
      <c r="H41" s="88"/>
      <c r="I41" s="352" t="str">
        <f t="shared" si="2"/>
        <v/>
      </c>
      <c r="J41" s="247"/>
      <c r="K41" s="220"/>
      <c r="L41" s="97"/>
      <c r="M41" s="96"/>
      <c r="N41" s="109"/>
      <c r="O41" s="109"/>
      <c r="P41" s="87"/>
      <c r="Q41" s="19"/>
      <c r="R41" s="19"/>
    </row>
    <row r="42" spans="1:18" ht="15.75">
      <c r="A42" s="41">
        <v>33</v>
      </c>
      <c r="B42" s="99"/>
      <c r="C42" s="87"/>
      <c r="D42" s="351" t="str">
        <f>IF(C42="","",VLOOKUP(C42,'Formulation Pre-Products'!$A$11:$E$59,5,FALSE))</f>
        <v/>
      </c>
      <c r="E42" s="220"/>
      <c r="F42" s="220">
        <f t="shared" si="1"/>
        <v>0</v>
      </c>
      <c r="G42" s="99"/>
      <c r="H42" s="88"/>
      <c r="I42" s="352" t="str">
        <f t="shared" si="2"/>
        <v/>
      </c>
      <c r="J42" s="247"/>
      <c r="K42" s="220"/>
      <c r="L42" s="97"/>
      <c r="M42" s="96"/>
      <c r="N42" s="109"/>
      <c r="O42" s="109"/>
      <c r="P42" s="87"/>
      <c r="Q42" s="19"/>
      <c r="R42" s="19"/>
    </row>
    <row r="43" spans="1:18" ht="15.75">
      <c r="A43" s="41">
        <v>34</v>
      </c>
      <c r="B43" s="99"/>
      <c r="C43" s="87"/>
      <c r="D43" s="351" t="str">
        <f>IF(C43="","",VLOOKUP(C43,'Formulation Pre-Products'!$A$11:$E$59,5,FALSE))</f>
        <v/>
      </c>
      <c r="E43" s="220"/>
      <c r="F43" s="220">
        <f t="shared" si="1"/>
        <v>0</v>
      </c>
      <c r="G43" s="99"/>
      <c r="H43" s="88"/>
      <c r="I43" s="352" t="str">
        <f t="shared" si="2"/>
        <v/>
      </c>
      <c r="J43" s="247"/>
      <c r="K43" s="220"/>
      <c r="L43" s="97"/>
      <c r="M43" s="96"/>
      <c r="N43" s="109"/>
      <c r="O43" s="109"/>
      <c r="P43" s="87"/>
      <c r="Q43" s="19"/>
      <c r="R43" s="19"/>
    </row>
    <row r="44" spans="1:18" ht="15.75">
      <c r="A44" s="41">
        <v>35</v>
      </c>
      <c r="B44" s="99"/>
      <c r="C44" s="87"/>
      <c r="D44" s="351" t="str">
        <f>IF(C44="","",VLOOKUP(C44,'Formulation Pre-Products'!$A$11:$E$59,5,FALSE))</f>
        <v/>
      </c>
      <c r="E44" s="220"/>
      <c r="F44" s="220">
        <f t="shared" si="1"/>
        <v>0</v>
      </c>
      <c r="G44" s="99"/>
      <c r="H44" s="88"/>
      <c r="I44" s="352" t="str">
        <f t="shared" si="2"/>
        <v/>
      </c>
      <c r="J44" s="247"/>
      <c r="K44" s="220"/>
      <c r="L44" s="97"/>
      <c r="M44" s="96"/>
      <c r="N44" s="109"/>
      <c r="O44" s="109"/>
      <c r="P44" s="87"/>
      <c r="Q44" s="19"/>
      <c r="R44" s="19"/>
    </row>
    <row r="45" spans="1:18" ht="15.75">
      <c r="A45" s="41">
        <v>36</v>
      </c>
      <c r="B45" s="99"/>
      <c r="C45" s="87"/>
      <c r="D45" s="351" t="str">
        <f>IF(C45="","",VLOOKUP(C45,'Formulation Pre-Products'!$A$11:$E$59,5,FALSE))</f>
        <v/>
      </c>
      <c r="E45" s="220"/>
      <c r="F45" s="220">
        <f t="shared" si="1"/>
        <v>0</v>
      </c>
      <c r="G45" s="99"/>
      <c r="H45" s="88"/>
      <c r="I45" s="352" t="str">
        <f t="shared" si="2"/>
        <v/>
      </c>
      <c r="J45" s="247"/>
      <c r="K45" s="220"/>
      <c r="L45" s="97"/>
      <c r="M45" s="96"/>
      <c r="N45" s="109"/>
      <c r="O45" s="109"/>
      <c r="P45" s="87"/>
      <c r="Q45" s="19"/>
      <c r="R45" s="19"/>
    </row>
    <row r="46" spans="1:18" ht="15.75">
      <c r="A46" s="41">
        <v>37</v>
      </c>
      <c r="B46" s="99"/>
      <c r="C46" s="87"/>
      <c r="D46" s="351" t="str">
        <f>IF(C46="","",VLOOKUP(C46,'Formulation Pre-Products'!$A$11:$E$59,5,FALSE))</f>
        <v/>
      </c>
      <c r="E46" s="220"/>
      <c r="F46" s="220">
        <f t="shared" si="1"/>
        <v>0</v>
      </c>
      <c r="G46" s="99"/>
      <c r="H46" s="88"/>
      <c r="I46" s="352" t="str">
        <f t="shared" si="2"/>
        <v/>
      </c>
      <c r="J46" s="247"/>
      <c r="K46" s="220"/>
      <c r="L46" s="97"/>
      <c r="M46" s="96"/>
      <c r="N46" s="109"/>
      <c r="O46" s="109"/>
      <c r="P46" s="87"/>
      <c r="Q46" s="19"/>
      <c r="R46" s="19"/>
    </row>
    <row r="47" spans="1:18" ht="15.75">
      <c r="A47" s="41">
        <v>38</v>
      </c>
      <c r="B47" s="99"/>
      <c r="C47" s="87"/>
      <c r="D47" s="351" t="str">
        <f>IF(C47="","",VLOOKUP(C47,'Formulation Pre-Products'!$A$11:$E$59,5,FALSE))</f>
        <v/>
      </c>
      <c r="E47" s="220"/>
      <c r="F47" s="220">
        <f t="shared" si="1"/>
        <v>0</v>
      </c>
      <c r="G47" s="99"/>
      <c r="H47" s="88"/>
      <c r="I47" s="352" t="str">
        <f t="shared" si="2"/>
        <v/>
      </c>
      <c r="J47" s="247"/>
      <c r="K47" s="220"/>
      <c r="L47" s="97"/>
      <c r="M47" s="96"/>
      <c r="N47" s="109"/>
      <c r="O47" s="109"/>
      <c r="P47" s="87"/>
      <c r="Q47" s="19"/>
      <c r="R47" s="19"/>
    </row>
    <row r="48" spans="1:18" ht="15.75">
      <c r="A48" s="41">
        <v>39</v>
      </c>
      <c r="B48" s="99"/>
      <c r="C48" s="87"/>
      <c r="D48" s="351" t="str">
        <f>IF(C48="","",VLOOKUP(C48,'Formulation Pre-Products'!$A$11:$E$59,5,FALSE))</f>
        <v/>
      </c>
      <c r="E48" s="220"/>
      <c r="F48" s="220">
        <f t="shared" si="1"/>
        <v>0</v>
      </c>
      <c r="G48" s="99"/>
      <c r="H48" s="88"/>
      <c r="I48" s="352" t="str">
        <f t="shared" si="2"/>
        <v/>
      </c>
      <c r="J48" s="247"/>
      <c r="K48" s="220"/>
      <c r="L48" s="97"/>
      <c r="M48" s="96"/>
      <c r="N48" s="109"/>
      <c r="O48" s="109"/>
      <c r="P48" s="87"/>
      <c r="Q48" s="19"/>
      <c r="R48" s="19"/>
    </row>
    <row r="49" spans="1:18" ht="15.75">
      <c r="A49" s="41">
        <v>40</v>
      </c>
      <c r="B49" s="99"/>
      <c r="C49" s="87"/>
      <c r="D49" s="351" t="str">
        <f>IF(C49="","",VLOOKUP(C49,'Formulation Pre-Products'!$A$11:$E$59,5,FALSE))</f>
        <v/>
      </c>
      <c r="E49" s="220"/>
      <c r="F49" s="220">
        <f t="shared" si="1"/>
        <v>0</v>
      </c>
      <c r="G49" s="99"/>
      <c r="H49" s="88"/>
      <c r="I49" s="352" t="str">
        <f t="shared" si="2"/>
        <v/>
      </c>
      <c r="J49" s="247"/>
      <c r="K49" s="220"/>
      <c r="L49" s="97"/>
      <c r="M49" s="96"/>
      <c r="N49" s="109"/>
      <c r="O49" s="109"/>
      <c r="P49" s="87"/>
      <c r="Q49" s="19"/>
      <c r="R49" s="19"/>
    </row>
    <row r="50" spans="1:18" ht="15.75">
      <c r="A50" s="41">
        <v>41</v>
      </c>
      <c r="B50" s="99"/>
      <c r="C50" s="87"/>
      <c r="D50" s="351" t="str">
        <f>IF(C50="","",VLOOKUP(C50,'Formulation Pre-Products'!$A$11:$E$59,5,FALSE))</f>
        <v/>
      </c>
      <c r="E50" s="220"/>
      <c r="F50" s="220">
        <f t="shared" si="1"/>
        <v>0</v>
      </c>
      <c r="G50" s="99"/>
      <c r="H50" s="88"/>
      <c r="I50" s="352" t="str">
        <f t="shared" si="2"/>
        <v/>
      </c>
      <c r="J50" s="247"/>
      <c r="K50" s="220"/>
      <c r="L50" s="97"/>
      <c r="M50" s="96"/>
      <c r="N50" s="109"/>
      <c r="O50" s="109"/>
      <c r="P50" s="87"/>
      <c r="Q50" s="19"/>
      <c r="R50" s="19"/>
    </row>
    <row r="51" spans="1:18" ht="15.75">
      <c r="A51" s="41">
        <v>42</v>
      </c>
      <c r="B51" s="99"/>
      <c r="C51" s="87"/>
      <c r="D51" s="351" t="str">
        <f>IF(C51="","",VLOOKUP(C51,'Formulation Pre-Products'!$A$11:$E$59,5,FALSE))</f>
        <v/>
      </c>
      <c r="E51" s="220"/>
      <c r="F51" s="220">
        <f t="shared" si="1"/>
        <v>0</v>
      </c>
      <c r="G51" s="99"/>
      <c r="H51" s="88"/>
      <c r="I51" s="352" t="str">
        <f t="shared" si="2"/>
        <v/>
      </c>
      <c r="J51" s="247"/>
      <c r="K51" s="220"/>
      <c r="L51" s="97"/>
      <c r="M51" s="96"/>
      <c r="N51" s="109"/>
      <c r="O51" s="109"/>
      <c r="P51" s="87"/>
      <c r="Q51" s="19"/>
      <c r="R51" s="19"/>
    </row>
    <row r="52" spans="1:18" ht="15.75">
      <c r="A52" s="41">
        <v>43</v>
      </c>
      <c r="B52" s="99"/>
      <c r="C52" s="87"/>
      <c r="D52" s="351" t="str">
        <f>IF(C52="","",VLOOKUP(C52,'Formulation Pre-Products'!$A$11:$E$59,5,FALSE))</f>
        <v/>
      </c>
      <c r="E52" s="220"/>
      <c r="F52" s="220">
        <f t="shared" si="1"/>
        <v>0</v>
      </c>
      <c r="G52" s="99"/>
      <c r="H52" s="88"/>
      <c r="I52" s="352" t="str">
        <f t="shared" si="2"/>
        <v/>
      </c>
      <c r="J52" s="247"/>
      <c r="K52" s="220"/>
      <c r="L52" s="97"/>
      <c r="M52" s="96"/>
      <c r="N52" s="109"/>
      <c r="O52" s="109"/>
      <c r="P52" s="87"/>
      <c r="Q52" s="19"/>
      <c r="R52" s="19"/>
    </row>
    <row r="53" spans="1:18" ht="15.75">
      <c r="A53" s="41">
        <v>44</v>
      </c>
      <c r="B53" s="99"/>
      <c r="C53" s="87"/>
      <c r="D53" s="351" t="str">
        <f>IF(C53="","",VLOOKUP(C53,'Formulation Pre-Products'!$A$11:$E$59,5,FALSE))</f>
        <v/>
      </c>
      <c r="E53" s="220"/>
      <c r="F53" s="220">
        <f t="shared" si="1"/>
        <v>0</v>
      </c>
      <c r="G53" s="99"/>
      <c r="H53" s="88"/>
      <c r="I53" s="352" t="str">
        <f t="shared" si="2"/>
        <v/>
      </c>
      <c r="J53" s="247"/>
      <c r="K53" s="220"/>
      <c r="L53" s="97"/>
      <c r="M53" s="96"/>
      <c r="N53" s="109"/>
      <c r="O53" s="109"/>
      <c r="P53" s="87"/>
      <c r="Q53" s="19"/>
      <c r="R53" s="19"/>
    </row>
    <row r="54" spans="1:18" ht="15.75">
      <c r="A54" s="41">
        <v>45</v>
      </c>
      <c r="B54" s="99"/>
      <c r="C54" s="87"/>
      <c r="D54" s="351" t="str">
        <f>IF(C54="","",VLOOKUP(C54,'Formulation Pre-Products'!$A$11:$E$59,5,FALSE))</f>
        <v/>
      </c>
      <c r="E54" s="220"/>
      <c r="F54" s="220">
        <f t="shared" si="1"/>
        <v>0</v>
      </c>
      <c r="G54" s="99"/>
      <c r="H54" s="88"/>
      <c r="I54" s="352" t="str">
        <f t="shared" si="2"/>
        <v/>
      </c>
      <c r="J54" s="247"/>
      <c r="K54" s="220"/>
      <c r="L54" s="97"/>
      <c r="M54" s="96"/>
      <c r="N54" s="109"/>
      <c r="O54" s="109"/>
      <c r="P54" s="87"/>
      <c r="Q54" s="19"/>
      <c r="R54" s="19"/>
    </row>
    <row r="55" spans="1:18" ht="15.75">
      <c r="A55" s="41">
        <v>46</v>
      </c>
      <c r="B55" s="99"/>
      <c r="C55" s="87"/>
      <c r="D55" s="351" t="str">
        <f>IF(C55="","",VLOOKUP(C55,'Formulation Pre-Products'!$A$11:$E$59,5,FALSE))</f>
        <v/>
      </c>
      <c r="E55" s="220"/>
      <c r="F55" s="220">
        <f t="shared" si="1"/>
        <v>0</v>
      </c>
      <c r="G55" s="99"/>
      <c r="H55" s="88"/>
      <c r="I55" s="352" t="str">
        <f t="shared" si="2"/>
        <v/>
      </c>
      <c r="J55" s="247"/>
      <c r="K55" s="220"/>
      <c r="L55" s="97"/>
      <c r="M55" s="96"/>
      <c r="N55" s="109"/>
      <c r="O55" s="109"/>
      <c r="P55" s="87"/>
      <c r="Q55" s="19"/>
      <c r="R55" s="19"/>
    </row>
    <row r="56" spans="1:18" ht="15.75">
      <c r="A56" s="41">
        <v>47</v>
      </c>
      <c r="B56" s="99"/>
      <c r="C56" s="87"/>
      <c r="D56" s="351" t="str">
        <f>IF(C56="","",VLOOKUP(C56,'Formulation Pre-Products'!$A$11:$E$59,5,FALSE))</f>
        <v/>
      </c>
      <c r="E56" s="220"/>
      <c r="F56" s="220">
        <f t="shared" si="1"/>
        <v>0</v>
      </c>
      <c r="G56" s="99"/>
      <c r="H56" s="88"/>
      <c r="I56" s="352" t="str">
        <f t="shared" si="2"/>
        <v/>
      </c>
      <c r="J56" s="247"/>
      <c r="K56" s="220"/>
      <c r="L56" s="97"/>
      <c r="M56" s="96"/>
      <c r="N56" s="109"/>
      <c r="O56" s="109"/>
      <c r="P56" s="87"/>
      <c r="Q56" s="19"/>
      <c r="R56" s="19"/>
    </row>
    <row r="57" spans="1:18" ht="15.75">
      <c r="A57" s="41">
        <v>48</v>
      </c>
      <c r="B57" s="99"/>
      <c r="C57" s="87"/>
      <c r="D57" s="351" t="str">
        <f>IF(C57="","",VLOOKUP(C57,'Formulation Pre-Products'!$A$11:$E$59,5,FALSE))</f>
        <v/>
      </c>
      <c r="E57" s="220"/>
      <c r="F57" s="220">
        <f t="shared" si="1"/>
        <v>0</v>
      </c>
      <c r="G57" s="99"/>
      <c r="H57" s="88"/>
      <c r="I57" s="352" t="str">
        <f t="shared" si="2"/>
        <v/>
      </c>
      <c r="J57" s="247"/>
      <c r="K57" s="220"/>
      <c r="L57" s="97"/>
      <c r="M57" s="96"/>
      <c r="N57" s="109"/>
      <c r="O57" s="109"/>
      <c r="P57" s="87"/>
      <c r="Q57" s="19"/>
      <c r="R57" s="19"/>
    </row>
    <row r="58" spans="1:18" ht="15.75">
      <c r="A58" s="41">
        <v>49</v>
      </c>
      <c r="B58" s="99"/>
      <c r="C58" s="87"/>
      <c r="D58" s="351" t="str">
        <f>IF(C58="","",VLOOKUP(C58,'Formulation Pre-Products'!$A$11:$E$59,5,FALSE))</f>
        <v/>
      </c>
      <c r="E58" s="220"/>
      <c r="F58" s="220">
        <f t="shared" si="1"/>
        <v>0</v>
      </c>
      <c r="G58" s="99"/>
      <c r="H58" s="88"/>
      <c r="I58" s="352" t="str">
        <f t="shared" si="2"/>
        <v/>
      </c>
      <c r="J58" s="247"/>
      <c r="K58" s="220"/>
      <c r="L58" s="97"/>
      <c r="M58" s="96"/>
      <c r="N58" s="109"/>
      <c r="O58" s="109"/>
      <c r="P58" s="87"/>
      <c r="Q58" s="19"/>
      <c r="R58" s="19"/>
    </row>
    <row r="59" spans="1:18" ht="15.75">
      <c r="A59" s="41">
        <v>50</v>
      </c>
      <c r="B59" s="99"/>
      <c r="C59" s="87"/>
      <c r="D59" s="351" t="str">
        <f>IF(C59="","",VLOOKUP(C59,'Formulation Pre-Products'!$A$11:$E$59,5,FALSE))</f>
        <v/>
      </c>
      <c r="E59" s="220"/>
      <c r="F59" s="220">
        <f t="shared" si="1"/>
        <v>0</v>
      </c>
      <c r="G59" s="99"/>
      <c r="H59" s="88"/>
      <c r="I59" s="352" t="str">
        <f t="shared" si="2"/>
        <v/>
      </c>
      <c r="J59" s="247"/>
      <c r="K59" s="220"/>
      <c r="L59" s="97"/>
      <c r="M59" s="96"/>
      <c r="N59" s="109"/>
      <c r="O59" s="109"/>
      <c r="P59" s="87"/>
      <c r="Q59" s="19"/>
      <c r="R59" s="19"/>
    </row>
    <row r="60" spans="1:18" ht="16.5" thickBot="1">
      <c r="A60" s="45"/>
      <c r="B60" s="279" t="str">
        <f>'Formulation Pre-Products'!B60</f>
        <v>Sum:</v>
      </c>
      <c r="C60" s="46"/>
      <c r="D60" s="46"/>
      <c r="E60" s="46"/>
      <c r="F60" s="46"/>
      <c r="G60" s="45"/>
      <c r="H60" s="79"/>
      <c r="I60" s="35">
        <f>SUM(I10:I59)</f>
        <v>0</v>
      </c>
      <c r="J60" s="49"/>
      <c r="K60" s="50"/>
      <c r="L60" s="49"/>
      <c r="M60" s="49"/>
      <c r="N60" s="49"/>
      <c r="O60" s="49"/>
      <c r="P60" s="49"/>
      <c r="Q60" s="19"/>
      <c r="R60" s="19"/>
    </row>
    <row r="61" spans="1:18" ht="16.5" thickTop="1">
      <c r="A61" s="24"/>
      <c r="B61" s="21"/>
      <c r="C61" s="51"/>
      <c r="D61" s="51"/>
      <c r="E61" s="51"/>
      <c r="F61" s="51"/>
      <c r="G61" s="24"/>
      <c r="H61" s="51"/>
      <c r="I61" s="23" t="str">
        <f>IF('Formulation Pre-Products'!$C$2=Languages!A3,Languages!A25,Languages!B25)</f>
        <v>(must be 100)</v>
      </c>
      <c r="J61" s="53"/>
      <c r="K61" s="54"/>
      <c r="L61" s="53"/>
      <c r="M61" s="53"/>
      <c r="N61" s="53"/>
      <c r="O61" s="53"/>
      <c r="P61" s="53"/>
      <c r="Q61" s="19"/>
      <c r="R61" s="19"/>
    </row>
    <row r="62" spans="1:18" ht="15.75">
      <c r="A62" s="24"/>
      <c r="B62" s="51"/>
      <c r="C62" s="24"/>
      <c r="D62" s="24"/>
      <c r="E62" s="24"/>
      <c r="F62" s="24"/>
      <c r="G62" s="51"/>
      <c r="H62" s="51"/>
      <c r="I62" s="51"/>
      <c r="J62" s="51"/>
      <c r="K62" s="54"/>
      <c r="L62" s="54"/>
      <c r="M62" s="54"/>
      <c r="N62" s="54"/>
      <c r="O62" s="54"/>
      <c r="P62" s="54"/>
      <c r="Q62" s="19"/>
      <c r="R62" s="19"/>
    </row>
    <row r="63" spans="1:18" ht="30" customHeight="1">
      <c r="A63" s="24"/>
      <c r="B63" s="377" t="str">
        <f>'Formulation Pre-Products'!B63:I63</f>
        <v xml:space="preserve">1) Regulation (EC) No 1272/2008 on classification, labelling and packaging of substances and mixtures, amending and repealing Directives 67/548/EEC and 1999/45/EC, and amending Regulation (EC) No 1907/2006
</v>
      </c>
      <c r="C63" s="378" t="e">
        <f>IF('Formulation Pre-Products'!$C$2="Deutsch",Languages!#REF!,Languages!#REF!)</f>
        <v>#REF!</v>
      </c>
      <c r="D63" s="378"/>
      <c r="E63" s="378"/>
      <c r="F63" s="378"/>
      <c r="G63" s="378" t="e">
        <f>IF('Formulation Pre-Products'!$C$2="Deutsch",Languages!#REF!,Languages!#REF!)</f>
        <v>#REF!</v>
      </c>
      <c r="H63" s="378" t="e">
        <f>IF('Formulation Pre-Products'!$C$2="Deutsch",Languages!#REF!,Languages!#REF!)</f>
        <v>#REF!</v>
      </c>
      <c r="I63" s="378" t="e">
        <f>IF('Formulation Pre-Products'!$C$2="Deutsch",Languages!#REF!,Languages!#REF!)</f>
        <v>#REF!</v>
      </c>
      <c r="J63" s="378" t="e">
        <f>IF('Formulation Pre-Products'!$C$2="Deutsch",Languages!#REF!,Languages!#REF!)</f>
        <v>#REF!</v>
      </c>
      <c r="K63" s="378" t="e">
        <f>IF('Formulation Pre-Products'!$C$2="Deutsch",Languages!#REF!,Languages!#REF!)</f>
        <v>#REF!</v>
      </c>
      <c r="L63" s="378" t="e">
        <f>IF('Formulation Pre-Products'!$C$2="Deutsch",Languages!#REF!,Languages!#REF!)</f>
        <v>#REF!</v>
      </c>
      <c r="M63" s="53"/>
      <c r="N63" s="53"/>
      <c r="O63" s="53"/>
      <c r="P63" s="53"/>
      <c r="Q63" s="19"/>
      <c r="R63" s="19"/>
    </row>
    <row r="64" spans="1:18" ht="14.25" customHeight="1">
      <c r="A64" s="24"/>
      <c r="B64" s="382" t="str">
        <f>'Formulation Pre-Products'!B64:I64</f>
        <v>2) Directive 67/548/EEC with adjustment to REACH according to Directive 2006/121/EC and Directive
 1999/45/EC as amended</v>
      </c>
      <c r="C64" s="383"/>
      <c r="D64" s="383"/>
      <c r="E64" s="383"/>
      <c r="F64" s="383"/>
      <c r="G64" s="383"/>
      <c r="H64" s="383"/>
      <c r="I64" s="383"/>
      <c r="J64" s="383"/>
      <c r="K64" s="383"/>
      <c r="L64" s="383"/>
      <c r="M64" s="53"/>
      <c r="N64" s="53"/>
      <c r="O64" s="53"/>
      <c r="P64" s="53"/>
      <c r="Q64" s="19"/>
      <c r="R64" s="19"/>
    </row>
    <row r="65" spans="1:18" ht="15.75">
      <c r="A65" s="24"/>
      <c r="B65" s="55" t="str">
        <f>IF('Formulation Pre-Products'!$C$2=Languages!A3,Languages!A29,Languages!B29)</f>
        <v xml:space="preserve">3) Fill-in all ingoing substances. The ingoing substances of fragrances do not need to be listed indivually if they are listed in the SDS. </v>
      </c>
      <c r="C65" s="56"/>
      <c r="D65" s="56"/>
      <c r="E65" s="56"/>
      <c r="F65" s="56"/>
      <c r="G65" s="55"/>
      <c r="H65" s="55"/>
      <c r="I65" s="55"/>
      <c r="J65" s="55"/>
      <c r="K65" s="57"/>
      <c r="L65" s="57"/>
      <c r="M65" s="53"/>
      <c r="N65" s="53"/>
      <c r="O65" s="53"/>
      <c r="P65" s="53"/>
      <c r="Q65" s="19"/>
      <c r="R65" s="19"/>
    </row>
    <row r="66" spans="1:18" ht="15.75">
      <c r="A66" s="24"/>
      <c r="B66" s="55" t="str">
        <f>IF('Formulation Pre-Products'!$C$2=Languages!A3,Languages!A30,Languages!B30)</f>
        <v>4) Fill-in the consecutive number of the sheet "Formulation Pre-products"</v>
      </c>
      <c r="C66" s="56"/>
      <c r="D66" s="56"/>
      <c r="E66" s="56"/>
      <c r="F66" s="56"/>
      <c r="G66" s="55"/>
      <c r="H66" s="55"/>
      <c r="I66" s="55"/>
      <c r="J66" s="55"/>
      <c r="K66" s="57"/>
      <c r="L66" s="57"/>
      <c r="M66" s="53"/>
      <c r="N66" s="53"/>
      <c r="O66" s="53"/>
      <c r="P66" s="53"/>
      <c r="Q66" s="19"/>
      <c r="R66" s="19"/>
    </row>
    <row r="67" spans="1:18" ht="15.75">
      <c r="A67" s="24"/>
      <c r="B67" s="51"/>
      <c r="C67" s="24"/>
      <c r="D67" s="24"/>
      <c r="E67" s="24"/>
      <c r="F67" s="24"/>
      <c r="G67" s="51"/>
      <c r="H67" s="51"/>
      <c r="I67" s="51"/>
      <c r="J67" s="51"/>
      <c r="K67" s="54"/>
      <c r="L67" s="54"/>
      <c r="M67" s="53"/>
      <c r="N67" s="53"/>
      <c r="O67" s="53"/>
      <c r="P67" s="53"/>
      <c r="Q67" s="19"/>
      <c r="R67" s="19"/>
    </row>
    <row r="68" spans="1:18" ht="46.5" customHeight="1">
      <c r="A68" s="17"/>
      <c r="B68" s="386" t="str">
        <f>'Formulation Pre-Products'!B66</f>
        <v>remarks of the applicant</v>
      </c>
      <c r="C68" s="387"/>
      <c r="D68" s="387"/>
      <c r="E68" s="387"/>
      <c r="F68" s="387"/>
      <c r="G68" s="387"/>
      <c r="H68" s="387"/>
      <c r="I68" s="387"/>
      <c r="J68" s="387"/>
      <c r="K68" s="387"/>
      <c r="L68" s="388"/>
      <c r="M68" s="53"/>
      <c r="N68" s="53"/>
      <c r="O68" s="53"/>
      <c r="P68" s="53"/>
      <c r="Q68" s="19"/>
      <c r="R68" s="19"/>
    </row>
    <row r="69" spans="1:18" ht="15.75">
      <c r="A69" s="24"/>
      <c r="B69" s="51"/>
      <c r="C69" s="24"/>
      <c r="D69" s="24"/>
      <c r="E69" s="24"/>
      <c r="F69" s="24"/>
      <c r="G69" s="51"/>
      <c r="H69" s="51"/>
      <c r="I69" s="51"/>
      <c r="J69" s="51"/>
      <c r="K69" s="54"/>
      <c r="L69" s="54"/>
      <c r="M69" s="53"/>
      <c r="N69" s="53"/>
      <c r="O69" s="53"/>
      <c r="P69" s="53"/>
      <c r="Q69" s="19"/>
      <c r="R69" s="19"/>
    </row>
    <row r="70" spans="1:18" ht="15.75">
      <c r="A70" s="58"/>
      <c r="B70" s="59"/>
      <c r="C70" s="58"/>
      <c r="D70" s="58"/>
      <c r="E70" s="58"/>
      <c r="F70" s="58"/>
      <c r="G70" s="59"/>
      <c r="H70" s="59"/>
      <c r="I70" s="59"/>
      <c r="J70" s="59"/>
      <c r="K70" s="60"/>
      <c r="L70" s="60"/>
      <c r="M70" s="53"/>
      <c r="N70" s="53"/>
      <c r="O70" s="53"/>
      <c r="P70" s="53"/>
      <c r="Q70" s="19"/>
      <c r="R70" s="19"/>
    </row>
    <row r="71" spans="1:18" ht="15.75">
      <c r="A71" s="58"/>
      <c r="B71" s="59"/>
      <c r="C71" s="58"/>
      <c r="D71" s="58"/>
      <c r="E71" s="58"/>
      <c r="F71" s="58"/>
      <c r="G71" s="59"/>
      <c r="H71" s="59"/>
      <c r="I71" s="59"/>
      <c r="J71" s="59"/>
      <c r="K71" s="60"/>
      <c r="L71" s="60"/>
      <c r="M71" s="60"/>
      <c r="N71" s="60"/>
      <c r="O71" s="60"/>
      <c r="P71" s="60"/>
      <c r="Q71" s="19"/>
      <c r="R71" s="19"/>
    </row>
    <row r="72" spans="1:18" ht="15.75">
      <c r="A72" s="58"/>
      <c r="B72" s="59"/>
      <c r="C72" s="58"/>
      <c r="D72" s="58"/>
      <c r="E72" s="58"/>
      <c r="F72" s="58"/>
      <c r="G72" s="59"/>
      <c r="H72" s="59"/>
      <c r="I72" s="59"/>
      <c r="J72" s="59"/>
      <c r="K72" s="60"/>
      <c r="L72" s="60"/>
      <c r="M72" s="60"/>
      <c r="N72" s="60"/>
      <c r="O72" s="60"/>
      <c r="P72" s="60"/>
      <c r="Q72" s="19"/>
      <c r="R72" s="19"/>
    </row>
    <row r="73" spans="1:18" ht="15.75">
      <c r="A73" s="58"/>
      <c r="B73" s="59"/>
      <c r="C73" s="58"/>
      <c r="D73" s="58"/>
      <c r="E73" s="58"/>
      <c r="F73" s="58"/>
      <c r="G73" s="59"/>
      <c r="H73" s="59"/>
      <c r="I73" s="59"/>
      <c r="J73" s="59"/>
      <c r="K73" s="60"/>
      <c r="L73" s="60"/>
      <c r="M73" s="60"/>
      <c r="N73" s="60"/>
      <c r="O73" s="60"/>
      <c r="P73" s="60"/>
      <c r="Q73" s="19"/>
      <c r="R73" s="19"/>
    </row>
    <row r="74" spans="1:18" ht="15.75">
      <c r="A74" s="5"/>
      <c r="B74" s="3"/>
      <c r="C74" s="5"/>
      <c r="D74" s="5"/>
      <c r="E74" s="5"/>
      <c r="F74" s="5"/>
      <c r="G74" s="3"/>
      <c r="H74" s="3"/>
      <c r="I74" s="3"/>
      <c r="J74" s="3"/>
      <c r="K74" s="4"/>
      <c r="L74" s="4"/>
      <c r="M74" s="4"/>
      <c r="N74" s="4"/>
      <c r="O74" s="4"/>
      <c r="P74" s="4"/>
      <c r="Q74" s="19"/>
      <c r="R74" s="19"/>
    </row>
    <row r="75" spans="1:18" ht="15.75">
      <c r="A75" s="5"/>
      <c r="B75" s="3"/>
      <c r="C75" s="5"/>
      <c r="D75" s="5"/>
      <c r="E75" s="5"/>
      <c r="F75" s="5"/>
      <c r="G75" s="3"/>
      <c r="H75" s="3"/>
      <c r="I75" s="3"/>
      <c r="J75" s="3"/>
      <c r="K75" s="4"/>
      <c r="L75" s="4"/>
      <c r="M75" s="4"/>
      <c r="N75" s="4"/>
      <c r="O75" s="4"/>
      <c r="P75" s="4"/>
      <c r="Q75" s="19"/>
      <c r="R75" s="19"/>
    </row>
    <row r="76" spans="1:18" ht="15.75">
      <c r="A76" s="5"/>
      <c r="B76" s="3"/>
      <c r="C76" s="5"/>
      <c r="D76" s="5"/>
      <c r="E76" s="5"/>
      <c r="F76" s="5"/>
      <c r="G76" s="3"/>
      <c r="H76" s="3"/>
      <c r="I76" s="3"/>
      <c r="J76" s="3"/>
      <c r="K76" s="4"/>
      <c r="L76" s="4"/>
      <c r="M76" s="4"/>
      <c r="N76" s="4"/>
      <c r="O76" s="4"/>
      <c r="P76" s="4"/>
      <c r="Q76" s="19"/>
      <c r="R76" s="19"/>
    </row>
    <row r="77" spans="1:18" ht="15.75">
      <c r="A77" s="5"/>
      <c r="B77" s="3"/>
      <c r="C77" s="5"/>
      <c r="D77" s="5"/>
      <c r="E77" s="5"/>
      <c r="F77" s="5"/>
      <c r="G77" s="3"/>
      <c r="H77" s="3"/>
      <c r="I77" s="3"/>
      <c r="J77" s="3"/>
      <c r="K77" s="4"/>
      <c r="L77" s="4"/>
      <c r="M77" s="4"/>
      <c r="N77" s="4"/>
      <c r="O77" s="4"/>
      <c r="P77" s="4"/>
      <c r="Q77" s="19"/>
      <c r="R77" s="19"/>
    </row>
    <row r="78" spans="1:18" ht="15.75">
      <c r="Q78" s="19"/>
      <c r="R78" s="19"/>
    </row>
  </sheetData>
  <sheetProtection password="CF44" sheet="1" objects="1" scenarios="1" formatCells="0" formatColumns="0" formatRows="0" selectLockedCells="1" autoFilter="0"/>
  <autoFilter ref="B8:B61"/>
  <mergeCells count="13">
    <mergeCell ref="A5:B5"/>
    <mergeCell ref="A6:B6"/>
    <mergeCell ref="A3:B3"/>
    <mergeCell ref="A4:B4"/>
    <mergeCell ref="C3:I3"/>
    <mergeCell ref="C4:I4"/>
    <mergeCell ref="C5:I5"/>
    <mergeCell ref="C6:I6"/>
    <mergeCell ref="N8:N9"/>
    <mergeCell ref="O8:O9"/>
    <mergeCell ref="B68:L68"/>
    <mergeCell ref="B63:L63"/>
    <mergeCell ref="B64:L64"/>
  </mergeCells>
  <phoneticPr fontId="4" type="noConversion"/>
  <conditionalFormatting sqref="I11:I59">
    <cfRule type="expression" dxfId="94" priority="11">
      <formula>I11&gt;=0.01</formula>
    </cfRule>
  </conditionalFormatting>
  <conditionalFormatting sqref="I11:I59">
    <cfRule type="expression" dxfId="93" priority="3">
      <formula>I11=""</formula>
    </cfRule>
    <cfRule type="expression" dxfId="92" priority="10">
      <formula>I11&gt;=0.01</formula>
    </cfRule>
  </conditionalFormatting>
  <conditionalFormatting sqref="J11:K59">
    <cfRule type="expression" dxfId="91" priority="9">
      <formula>$I11&gt;=0.01</formula>
    </cfRule>
  </conditionalFormatting>
  <conditionalFormatting sqref="J11">
    <cfRule type="expression" dxfId="90" priority="8">
      <formula>OR(J11="300",J11=301,J11=304,J11=310)</formula>
    </cfRule>
  </conditionalFormatting>
  <conditionalFormatting sqref="J11:J59">
    <cfRule type="expression" dxfId="89" priority="2">
      <formula>I11=""</formula>
    </cfRule>
    <cfRule type="expression" dxfId="88" priority="6">
      <formula>SUMPRODUCT(ISNUMBER(FIND($Q$11:$Q$40,J11))*1)&gt;0</formula>
    </cfRule>
  </conditionalFormatting>
  <conditionalFormatting sqref="I60">
    <cfRule type="expression" dxfId="87" priority="5">
      <formula>I60&lt;&gt;100</formula>
    </cfRule>
  </conditionalFormatting>
  <conditionalFormatting sqref="K11:K59">
    <cfRule type="expression" dxfId="86" priority="1">
      <formula>I11=""</formula>
    </cfRule>
  </conditionalFormatting>
  <dataValidations count="6">
    <dataValidation type="list" allowBlank="1" showErrorMessage="1" errorTitle="Vorprodukt" error="Not possible" promptTitle="Vorproduktenummer" prompt="Bitte eingeben oder auswählen, in welchem Vorprodukt diie Substanz enthalten ist." sqref="C11:C59">
      <formula1>Vorproduktenummer</formula1>
    </dataValidation>
    <dataValidation type="list" allowBlank="1" showInputMessage="1" showErrorMessage="1" error="please select" sqref="H11:H59">
      <formula1>Funktion</formula1>
    </dataValidation>
    <dataValidation type="list" allowBlank="1" showInputMessage="1" showErrorMessage="1" sqref="L11:L59">
      <formula1>BCF</formula1>
    </dataValidation>
    <dataValidation type="list" allowBlank="1" showInputMessage="1" showErrorMessage="1" sqref="P11:P59">
      <formula1>janein</formula1>
    </dataValidation>
    <dataValidation type="decimal" allowBlank="1" showErrorMessage="1" errorTitle="Vorprodukt" error="Not possible" promptTitle="Vorproduktenummer" prompt="Bitte eingeben oder auswählen, in welchem Vorprodukt diie Substanz enthalten ist." sqref="E11:E59">
      <formula1>0</formula1>
      <formula2>100</formula2>
    </dataValidation>
    <dataValidation allowBlank="1" showErrorMessage="1" errorTitle="Vorprodukt" error="Not possible" promptTitle="Vorproduktenummer" prompt="Bitte eingeben oder auswählen, in welchem Vorprodukt diie Substanz enthalten ist." sqref="F11:F59 D11:D59"/>
  </dataValidations>
  <pageMargins left="0.78740157499999996" right="0.78740157499999996" top="0.984251969" bottom="0.984251969" header="0.4921259845" footer="0.4921259845"/>
  <pageSetup paperSize="9" scale="38" orientation="landscape" r:id="rId1"/>
  <headerFooter alignWithMargins="0"/>
  <ignoredErrors>
    <ignoredError sqref="C3:C4 G5:H5 L3:L4 B68 C5:C6 I11:I59 F11:F13 F26:F59" unlockedFormula="1"/>
    <ignoredError sqref="Q34 Q35:Q38" numberStoredAsText="1"/>
    <ignoredError sqref="F14:F25" evalError="1" unlockedFormula="1"/>
  </ignoredErrors>
</worksheet>
</file>

<file path=xl/worksheets/sheet5.xml><?xml version="1.0" encoding="utf-8"?>
<worksheet xmlns="http://schemas.openxmlformats.org/spreadsheetml/2006/main" xmlns:r="http://schemas.openxmlformats.org/officeDocument/2006/relationships">
  <sheetPr codeName="Tabelle4">
    <pageSetUpPr fitToPage="1"/>
  </sheetPr>
  <dimension ref="A1:S84"/>
  <sheetViews>
    <sheetView zoomScale="97" zoomScaleNormal="97" workbookViewId="0">
      <selection activeCell="Q11" sqref="Q11:Q12"/>
    </sheetView>
  </sheetViews>
  <sheetFormatPr defaultColWidth="11.42578125" defaultRowHeight="12.75"/>
  <cols>
    <col min="1" max="1" width="4.140625" style="1" customWidth="1"/>
    <col min="2" max="2" width="35.28515625" customWidth="1"/>
    <col min="3" max="3" width="10.5703125" style="1" bestFit="1" customWidth="1"/>
    <col min="4" max="4" width="15.85546875" customWidth="1"/>
    <col min="5" max="5" width="11" bestFit="1" customWidth="1"/>
    <col min="6" max="6" width="41.85546875" customWidth="1"/>
    <col min="7" max="7" width="17" bestFit="1" customWidth="1"/>
    <col min="8" max="8" width="10.42578125" bestFit="1" customWidth="1"/>
    <col min="9" max="9" width="9.28515625" customWidth="1"/>
    <col min="10" max="11" width="8.7109375" customWidth="1"/>
    <col min="12" max="12" width="8.7109375" style="2" customWidth="1"/>
    <col min="13" max="13" width="9.28515625" style="2" customWidth="1"/>
    <col min="14" max="14" width="8.7109375" style="2" customWidth="1"/>
    <col min="15" max="15" width="9.85546875" customWidth="1"/>
    <col min="16" max="16" width="8.5703125" customWidth="1"/>
    <col min="17" max="17" width="9.5703125" style="2" bestFit="1" customWidth="1"/>
  </cols>
  <sheetData>
    <row r="1" spans="1:19" ht="15.75">
      <c r="A1" s="17"/>
      <c r="B1" s="242" t="str">
        <f>IF('Formulation Pre-Products'!$C$2=Languages!A3,Languages!A108,Languages!B108)</f>
        <v xml:space="preserve">rinse-off cosmetic products: DID-no of all ingoing substances resp. values acc. Part B </v>
      </c>
      <c r="C1" s="18"/>
      <c r="D1" s="17"/>
      <c r="E1" s="19"/>
      <c r="F1" s="10"/>
      <c r="G1" s="19" t="str">
        <f>'Formulation Pre-Products'!F1</f>
        <v>(2014/893/EU</v>
      </c>
      <c r="H1" s="20"/>
      <c r="I1" s="20"/>
      <c r="J1" s="20" t="str">
        <f>'Formulation Pre-Products'!G1</f>
        <v xml:space="preserve">(please fill-in all red coloured fields) </v>
      </c>
      <c r="K1" s="59"/>
      <c r="L1" s="61"/>
      <c r="M1" s="20"/>
      <c r="N1" s="61"/>
      <c r="O1" s="61"/>
      <c r="P1" s="59"/>
      <c r="Q1" s="59"/>
      <c r="R1" s="59"/>
      <c r="S1" s="59"/>
    </row>
    <row r="2" spans="1:19">
      <c r="A2" s="24"/>
      <c r="B2" s="51"/>
      <c r="C2" s="51"/>
      <c r="D2" s="24"/>
      <c r="E2" s="51"/>
      <c r="F2" s="59"/>
      <c r="G2" s="51"/>
      <c r="H2" s="51"/>
      <c r="I2" s="51"/>
      <c r="J2" s="237"/>
      <c r="K2" s="59"/>
      <c r="L2" s="54"/>
      <c r="M2" s="54"/>
      <c r="N2" s="54"/>
      <c r="O2" s="54"/>
      <c r="P2" s="59"/>
      <c r="Q2" s="59"/>
      <c r="R2" s="59"/>
      <c r="S2" s="59"/>
    </row>
    <row r="3" spans="1:19">
      <c r="A3" s="369" t="str">
        <f>'Formulation Pre-Products'!A3</f>
        <v>Company:</v>
      </c>
      <c r="B3" s="370"/>
      <c r="C3" s="398">
        <f>'Formulation Pre-Products'!C3:E3</f>
        <v>0</v>
      </c>
      <c r="D3" s="398"/>
      <c r="E3" s="398"/>
      <c r="F3" s="398"/>
      <c r="G3" s="20"/>
      <c r="H3" s="59"/>
      <c r="I3" s="59"/>
      <c r="J3" s="59"/>
      <c r="K3" s="59"/>
      <c r="L3" s="59"/>
      <c r="M3" s="59"/>
      <c r="N3" s="59"/>
      <c r="O3" s="59"/>
      <c r="P3" s="59"/>
      <c r="Q3" s="59"/>
      <c r="R3" s="59"/>
      <c r="S3" s="59"/>
    </row>
    <row r="4" spans="1:19" ht="15">
      <c r="A4" s="369" t="str">
        <f>'Formulation Pre-Products'!A4</f>
        <v>Product name:</v>
      </c>
      <c r="B4" s="370"/>
      <c r="C4" s="398">
        <f>'Formulation Pre-Products'!C4:E4</f>
        <v>0</v>
      </c>
      <c r="D4" s="398"/>
      <c r="E4" s="398"/>
      <c r="F4" s="398"/>
      <c r="G4" s="20"/>
      <c r="H4" s="101" t="str">
        <f>'Formulation Pre-Products'!H3</f>
        <v>Date:</v>
      </c>
      <c r="I4" s="401">
        <f>'Formulation Pre-Products'!I3</f>
        <v>0</v>
      </c>
      <c r="J4" s="402"/>
      <c r="K4" s="59"/>
      <c r="L4" s="59"/>
      <c r="M4" s="59"/>
      <c r="N4" s="59"/>
      <c r="O4" s="59"/>
      <c r="P4" s="59"/>
      <c r="Q4" s="59"/>
      <c r="R4" s="59"/>
      <c r="S4" s="59"/>
    </row>
    <row r="5" spans="1:19" ht="15">
      <c r="A5" s="369" t="str">
        <f>'Formulation Pre-Products'!A5</f>
        <v>Licence number:</v>
      </c>
      <c r="B5" s="370"/>
      <c r="C5" s="398">
        <f>'Formulation Pre-Products'!C5:E5</f>
        <v>0</v>
      </c>
      <c r="D5" s="398"/>
      <c r="E5" s="398"/>
      <c r="F5" s="398"/>
      <c r="G5" s="20"/>
      <c r="H5" s="101" t="str">
        <f>'Formulation Pre-Products'!H4</f>
        <v>Version:</v>
      </c>
      <c r="I5" s="403">
        <f>'Formulation Pre-Products'!I4</f>
        <v>0</v>
      </c>
      <c r="J5" s="404"/>
      <c r="K5" s="59"/>
      <c r="L5" s="59"/>
      <c r="M5" s="59"/>
      <c r="N5" s="59"/>
      <c r="O5" s="59"/>
      <c r="P5" s="59"/>
      <c r="Q5" s="59"/>
      <c r="R5" s="59"/>
      <c r="S5" s="59"/>
    </row>
    <row r="6" spans="1:19" ht="15.75">
      <c r="A6" s="369" t="str">
        <f>'Formulation Pre-Products'!A6</f>
        <v>Type of product:</v>
      </c>
      <c r="B6" s="370"/>
      <c r="C6" s="398">
        <f>'Formulation Pre-Products'!C6:D6</f>
        <v>0</v>
      </c>
      <c r="D6" s="398"/>
      <c r="E6" s="398"/>
      <c r="F6" s="398"/>
      <c r="G6" s="20"/>
      <c r="H6" s="62"/>
      <c r="I6" s="59"/>
      <c r="J6" s="59"/>
      <c r="K6" s="59"/>
      <c r="L6" s="59"/>
      <c r="M6" s="59"/>
      <c r="N6" s="59"/>
      <c r="O6" s="59"/>
      <c r="P6" s="59"/>
      <c r="Q6" s="19"/>
      <c r="R6" s="19"/>
      <c r="S6" s="19"/>
    </row>
    <row r="7" spans="1:19" ht="9.75" customHeight="1">
      <c r="A7" s="37"/>
      <c r="B7" s="38"/>
      <c r="C7" s="38"/>
      <c r="D7" s="38"/>
      <c r="E7" s="38"/>
      <c r="F7" s="59"/>
      <c r="G7" s="38"/>
      <c r="H7" s="38"/>
      <c r="I7" s="38"/>
      <c r="J7" s="38"/>
      <c r="K7" s="38"/>
      <c r="L7" s="38"/>
      <c r="M7" s="63"/>
      <c r="N7" s="54"/>
      <c r="O7" s="38"/>
      <c r="P7" s="59"/>
      <c r="Q7" s="19"/>
      <c r="R7" s="19"/>
      <c r="S7" s="19"/>
    </row>
    <row r="8" spans="1:19" ht="27" customHeight="1">
      <c r="A8" s="39" t="str">
        <f>'Ingoing Substances'!A8</f>
        <v>cons.</v>
      </c>
      <c r="B8" s="104" t="str">
        <f>'Ingoing Substances'!B8</f>
        <v>Ingoing substance 3)</v>
      </c>
      <c r="C8" s="27" t="str">
        <f>'Ingoing Substances'!C8</f>
        <v xml:space="preserve">contained in primary </v>
      </c>
      <c r="D8" s="39" t="s">
        <v>2</v>
      </c>
      <c r="E8" s="39" t="s">
        <v>205</v>
      </c>
      <c r="F8" s="39" t="s">
        <v>208</v>
      </c>
      <c r="G8" s="27" t="str">
        <f>'Ingoing Substances'!I8</f>
        <v>weight in the formulation in</v>
      </c>
      <c r="H8" s="395" t="str">
        <f>IF('Formulation Pre-Products'!$C$2=Languages!A3,Languages!A36,Languages!B36)</f>
        <v>Fill-in only if substance not included in the DID-list</v>
      </c>
      <c r="I8" s="396">
        <f>IF('Formulation Pre-Products'!$C$2="Deutsch",Languages!D10,Languages!E10)</f>
        <v>0</v>
      </c>
      <c r="J8" s="396">
        <f>IF('Formulation Pre-Products'!$C$2="Deutsch",Languages!E10,Languages!F10)</f>
        <v>0</v>
      </c>
      <c r="K8" s="397">
        <f>IF('Formulation Pre-Products'!$C$2="Deutsch",Languages!F10,Languages!G10)</f>
        <v>0</v>
      </c>
      <c r="L8" s="104" t="str">
        <f>H9</f>
        <v>DF</v>
      </c>
      <c r="M8" s="39" t="str">
        <f>I9</f>
        <v>TF chron.</v>
      </c>
      <c r="N8" s="399" t="str">
        <f>IF('Formulation Pre-Products'!$C$2=Languages!A3,Languages!A41,Languages!B41)</f>
        <v>biodegradable</v>
      </c>
      <c r="O8" s="400">
        <f>IF('Formulation Pre-Products'!$C$2="Deutsch",Languages!H36,Languages!I36)</f>
        <v>0</v>
      </c>
      <c r="P8" s="219" t="str">
        <f>IF('Formulation Pre-Products'!$C$2=Languages!A3,Languages!A74,Languages!B74)</f>
        <v>Surfactant</v>
      </c>
      <c r="Q8" s="39" t="str">
        <f>IF('Formulation Pre-Products'!$C$2=Languages!A3,Languages!A42,Languages!B42)</f>
        <v>organic</v>
      </c>
      <c r="R8" s="19"/>
      <c r="S8" s="19"/>
    </row>
    <row r="9" spans="1:19" ht="23.25">
      <c r="A9" s="40" t="str">
        <f>'Ingoing Substances'!A9</f>
        <v>no:</v>
      </c>
      <c r="B9" s="64" t="str">
        <f>'Ingoing Substances'!B9</f>
        <v>Name (IUPAC)</v>
      </c>
      <c r="C9" s="29" t="str">
        <f>'Ingoing Substances'!C9</f>
        <v>product (cons.no.) 4)</v>
      </c>
      <c r="D9" s="40" t="str">
        <f>'Ingoing Substances'!G9</f>
        <v>no:</v>
      </c>
      <c r="E9" s="40" t="str">
        <f>D9</f>
        <v>no:</v>
      </c>
      <c r="F9" s="40" t="s">
        <v>209</v>
      </c>
      <c r="G9" s="29" t="str">
        <f>'Ingoing Substances'!I9</f>
        <v>mass-% (=g/100g product)</v>
      </c>
      <c r="H9" s="29" t="str">
        <f>IF('Formulation Pre-Products'!$C$2=Languages!A3,Languages!A37,Languages!B37)</f>
        <v>DF</v>
      </c>
      <c r="I9" s="29" t="str">
        <f>IF('Formulation Pre-Products'!$C$2=Languages!A3,Languages!A38,Languages!B38)</f>
        <v>TF chron.</v>
      </c>
      <c r="J9" s="29" t="str">
        <f>IF('Formulation Pre-Products'!$C$2=Languages!A3,Languages!A39,Languages!B39)</f>
        <v>aerobic</v>
      </c>
      <c r="K9" s="29" t="str">
        <f>IF('Formulation Pre-Products'!$C$2=Languages!A3,Languages!A40,Languages!B40)</f>
        <v>anaerobic</v>
      </c>
      <c r="L9" s="64"/>
      <c r="M9" s="40" t="s">
        <v>17</v>
      </c>
      <c r="N9" s="40" t="str">
        <f>J9</f>
        <v>aerobic</v>
      </c>
      <c r="O9" s="64" t="str">
        <f>K9</f>
        <v>anaerobic</v>
      </c>
      <c r="P9" s="216"/>
      <c r="Q9" s="40" t="str">
        <f>IF('Formulation Pre-Products'!$C$2=Languages!A3,Languages!A43,Languages!B43)</f>
        <v>substance 2)</v>
      </c>
      <c r="R9" s="19"/>
      <c r="S9" s="19"/>
    </row>
    <row r="10" spans="1:19" ht="15.75">
      <c r="A10" s="80">
        <v>1</v>
      </c>
      <c r="B10" s="31" t="str">
        <f>'Formulation Pre-Products'!B10</f>
        <v>water</v>
      </c>
      <c r="C10" s="42" t="s">
        <v>10</v>
      </c>
      <c r="D10" s="65" t="s">
        <v>10</v>
      </c>
      <c r="E10" s="42" t="s">
        <v>10</v>
      </c>
      <c r="F10" s="31"/>
      <c r="G10" s="289" t="str">
        <f>IF('Ingoing Substances'!I10="","",'Ingoing Substances'!I10)</f>
        <v/>
      </c>
      <c r="H10" s="66"/>
      <c r="I10" s="66"/>
      <c r="J10" s="66"/>
      <c r="K10" s="66"/>
      <c r="L10" s="44" t="s">
        <v>10</v>
      </c>
      <c r="M10" s="44" t="s">
        <v>10</v>
      </c>
      <c r="N10" s="42" t="s">
        <v>10</v>
      </c>
      <c r="O10" s="42" t="s">
        <v>10</v>
      </c>
      <c r="P10" s="42"/>
      <c r="Q10" s="112"/>
      <c r="R10" s="19"/>
      <c r="S10" s="19"/>
    </row>
    <row r="11" spans="1:19" ht="15.75">
      <c r="A11" s="41">
        <v>2</v>
      </c>
      <c r="B11" s="238" t="str">
        <f>IF('Ingoing Substances'!B11="","",'Ingoing Substances'!B11)</f>
        <v/>
      </c>
      <c r="C11" s="239" t="str">
        <f>IF('Ingoing Substances'!C11="","",'Ingoing Substances'!C11)</f>
        <v/>
      </c>
      <c r="D11" s="240" t="str">
        <f>IF('Ingoing Substances'!G11="","",'Ingoing Substances'!G11)</f>
        <v/>
      </c>
      <c r="E11" s="6"/>
      <c r="F11" s="67" t="str">
        <f>IF(E11&gt;0,VLOOKUP(E11,'DID List'!A:M,3,FALSE),"   ")</f>
        <v xml:space="preserve">   </v>
      </c>
      <c r="G11" s="222" t="str">
        <f>IF('Ingoing Substances'!I11="","",'Ingoing Substances'!I11)</f>
        <v/>
      </c>
      <c r="H11" s="114"/>
      <c r="I11" s="115"/>
      <c r="J11" s="114"/>
      <c r="K11" s="114"/>
      <c r="L11" s="68" t="str">
        <f>IF($E11=0,"",IF($E11="not included",H11,VLOOKUP($E11,'DID List'!$A:$M,11,)))</f>
        <v/>
      </c>
      <c r="M11" s="221" t="str">
        <f>IF($E11=0,"",IF($E11="not included",I11,VLOOKUP($E11,'DID List'!$A:$M,10,)))</f>
        <v/>
      </c>
      <c r="N11" s="68" t="str">
        <f>IF($E11=0,"",IF($E11="not included",J11,VLOOKUP($E11,'DID List'!$A:$M,12,)))</f>
        <v/>
      </c>
      <c r="O11" s="68" t="str">
        <f>IF($E11=0,"",IF($E11="not included",K11,VLOOKUP($E11,'DID List'!$A:$M,13,)))</f>
        <v/>
      </c>
      <c r="P11" s="339" t="str">
        <f>IF(B11="","",IF(OR('Ingoing Substances'!H11=Languages!$A$66,'Ingoing Substances'!H11=Languages!$B$66),"Y",IF(OR('Ingoing Substances'!H11=Languages!$A$67,'Ingoing Substances'!H11=Languages!$B$67),"Y","N")))</f>
        <v/>
      </c>
      <c r="Q11" s="83"/>
      <c r="R11" s="19"/>
      <c r="S11" s="19"/>
    </row>
    <row r="12" spans="1:19" ht="15.75">
      <c r="A12" s="41">
        <v>3</v>
      </c>
      <c r="B12" s="238" t="str">
        <f>IF('Ingoing Substances'!B12="","",'Ingoing Substances'!B12)</f>
        <v/>
      </c>
      <c r="C12" s="239" t="str">
        <f>IF('Ingoing Substances'!C12="","",'Ingoing Substances'!C12)</f>
        <v/>
      </c>
      <c r="D12" s="240" t="str">
        <f>IF('Ingoing Substances'!G12="","",'Ingoing Substances'!G12)</f>
        <v/>
      </c>
      <c r="E12" s="6"/>
      <c r="F12" s="67" t="str">
        <f>IF(E12&gt;0,VLOOKUP(E12,'DID List'!A:M,3,FALSE),"   ")</f>
        <v xml:space="preserve">   </v>
      </c>
      <c r="G12" s="222" t="str">
        <f>IF('Ingoing Substances'!I12="","",'Ingoing Substances'!I12)</f>
        <v/>
      </c>
      <c r="H12" s="114"/>
      <c r="I12" s="116"/>
      <c r="J12" s="114"/>
      <c r="K12" s="114"/>
      <c r="L12" s="68" t="str">
        <f>IF($E12=0,"",IF($E12="not included",H12,VLOOKUP($E12,'DID List'!$A:$M,11,)))</f>
        <v/>
      </c>
      <c r="M12" s="221" t="str">
        <f>IF($E12=0,"",IF($E12="not included",I12,VLOOKUP($E12,'DID List'!$A:$M,10,)))</f>
        <v/>
      </c>
      <c r="N12" s="68" t="str">
        <f>IF($E12=0,"",IF($E12="not included",J12,VLOOKUP($E12,'DID List'!$A:$M,12,)))</f>
        <v/>
      </c>
      <c r="O12" s="68" t="str">
        <f>IF($E12=0,"",IF($E12="not included",K12,VLOOKUP($E12,'DID List'!$A:$M,13,)))</f>
        <v/>
      </c>
      <c r="P12" s="339" t="str">
        <f>IF(B12="","",IF(OR('Ingoing Substances'!H12=Languages!$A$66,'Ingoing Substances'!H12=Languages!$B$66),"Y",IF(OR('Ingoing Substances'!H12=Languages!$A$67,'Ingoing Substances'!H12=Languages!$B$67),"Y","N")))</f>
        <v/>
      </c>
      <c r="Q12" s="83"/>
      <c r="R12" s="19"/>
      <c r="S12" s="19"/>
    </row>
    <row r="13" spans="1:19" ht="15.75">
      <c r="A13" s="41">
        <v>4</v>
      </c>
      <c r="B13" s="238" t="str">
        <f>IF('Ingoing Substances'!B13="","",'Ingoing Substances'!B13)</f>
        <v/>
      </c>
      <c r="C13" s="239" t="str">
        <f>IF('Ingoing Substances'!C13="","",'Ingoing Substances'!C13)</f>
        <v/>
      </c>
      <c r="D13" s="240" t="str">
        <f>IF('Ingoing Substances'!G13="","",'Ingoing Substances'!G13)</f>
        <v/>
      </c>
      <c r="E13" s="6"/>
      <c r="F13" s="67" t="str">
        <f>IF(E13&gt;0,VLOOKUP(E13,'DID List'!A:M,3,FALSE),"   ")</f>
        <v xml:space="preserve">   </v>
      </c>
      <c r="G13" s="222" t="str">
        <f>IF('Ingoing Substances'!I13="","",'Ingoing Substances'!I13)</f>
        <v/>
      </c>
      <c r="H13" s="114"/>
      <c r="I13" s="116"/>
      <c r="J13" s="114"/>
      <c r="K13" s="114"/>
      <c r="L13" s="68" t="str">
        <f>IF($E13=0,"",IF($E13="not included",H13,VLOOKUP($E13,'DID List'!$A:$M,11,)))</f>
        <v/>
      </c>
      <c r="M13" s="221" t="str">
        <f>IF($E13=0,"",IF($E13="not included",I13,VLOOKUP($E13,'DID List'!$A:$M,10,)))</f>
        <v/>
      </c>
      <c r="N13" s="68" t="str">
        <f>IF($E13=0,"",IF($E13="not included",J13,VLOOKUP($E13,'DID List'!$A:$M,12,)))</f>
        <v/>
      </c>
      <c r="O13" s="68" t="str">
        <f>IF($E13=0,"",IF($E13="not included",K13,VLOOKUP($E13,'DID List'!$A:$M,13,)))</f>
        <v/>
      </c>
      <c r="P13" s="339" t="str">
        <f>IF(B13="","",IF(OR('Ingoing Substances'!H13=Languages!$A$66,'Ingoing Substances'!H13=Languages!$B$66),"Y",IF(OR('Ingoing Substances'!H13=Languages!$A$67,'Ingoing Substances'!H13=Languages!$B$67),"Y","N")))</f>
        <v/>
      </c>
      <c r="Q13" s="83"/>
      <c r="R13" s="19"/>
      <c r="S13" s="19"/>
    </row>
    <row r="14" spans="1:19" ht="15.75">
      <c r="A14" s="41">
        <v>5</v>
      </c>
      <c r="B14" s="238" t="str">
        <f>IF('Ingoing Substances'!B14="","",'Ingoing Substances'!B14)</f>
        <v/>
      </c>
      <c r="C14" s="239" t="str">
        <f>IF('Ingoing Substances'!C14="","",'Ingoing Substances'!C14)</f>
        <v/>
      </c>
      <c r="D14" s="240" t="str">
        <f>IF('Ingoing Substances'!G14="","",'Ingoing Substances'!G14)</f>
        <v/>
      </c>
      <c r="E14" s="6"/>
      <c r="F14" s="67" t="str">
        <f>IF(E14&gt;0,VLOOKUP(E14,'DID List'!A:M,3,FALSE),"   ")</f>
        <v xml:space="preserve">   </v>
      </c>
      <c r="G14" s="222" t="str">
        <f>IF('Ingoing Substances'!I14="","",'Ingoing Substances'!I14)</f>
        <v/>
      </c>
      <c r="H14" s="114"/>
      <c r="I14" s="116"/>
      <c r="J14" s="114"/>
      <c r="K14" s="114"/>
      <c r="L14" s="68" t="str">
        <f>IF($E14=0,"",IF($E14="not included",H14,VLOOKUP($E14,'DID List'!$A:$M,11,)))</f>
        <v/>
      </c>
      <c r="M14" s="221" t="str">
        <f>IF($E14=0,"",IF($E14="not included",I14,VLOOKUP($E14,'DID List'!$A:$M,10,)))</f>
        <v/>
      </c>
      <c r="N14" s="68" t="str">
        <f>IF($E14=0,"",IF($E14="not included",J14,VLOOKUP($E14,'DID List'!$A:$M,12,)))</f>
        <v/>
      </c>
      <c r="O14" s="68" t="str">
        <f>IF($E14=0,"",IF($E14="not included",K14,VLOOKUP($E14,'DID List'!$A:$M,13,)))</f>
        <v/>
      </c>
      <c r="P14" s="339" t="str">
        <f>IF(B14="","",IF(OR('Ingoing Substances'!H14=Languages!$A$66,'Ingoing Substances'!H14=Languages!$B$66),"Y",IF(OR('Ingoing Substances'!H14=Languages!$A$67,'Ingoing Substances'!H14=Languages!$B$67),"Y","N")))</f>
        <v/>
      </c>
      <c r="Q14" s="83"/>
      <c r="R14" s="19"/>
      <c r="S14" s="19"/>
    </row>
    <row r="15" spans="1:19" ht="15.75">
      <c r="A15" s="41">
        <v>6</v>
      </c>
      <c r="B15" s="238" t="str">
        <f>IF('Ingoing Substances'!B15="","",'Ingoing Substances'!B15)</f>
        <v/>
      </c>
      <c r="C15" s="239" t="str">
        <f>IF('Ingoing Substances'!C15="","",'Ingoing Substances'!C15)</f>
        <v/>
      </c>
      <c r="D15" s="240" t="str">
        <f>IF('Ingoing Substances'!G15="","",'Ingoing Substances'!G15)</f>
        <v/>
      </c>
      <c r="E15" s="6"/>
      <c r="F15" s="67" t="str">
        <f>IF(E15&gt;0,VLOOKUP(E15,'DID List'!A:M,3,FALSE),"   ")</f>
        <v xml:space="preserve">   </v>
      </c>
      <c r="G15" s="222" t="str">
        <f>IF('Ingoing Substances'!I15="","",'Ingoing Substances'!I15)</f>
        <v/>
      </c>
      <c r="H15" s="114"/>
      <c r="I15" s="116"/>
      <c r="J15" s="114"/>
      <c r="K15" s="114"/>
      <c r="L15" s="68" t="str">
        <f>IF($E15=0,"",IF($E15="not included",H15,VLOOKUP($E15,'DID List'!$A:$M,11,)))</f>
        <v/>
      </c>
      <c r="M15" s="221" t="str">
        <f>IF($E15=0,"",IF($E15="not included",I15,VLOOKUP($E15,'DID List'!$A:$M,10,)))</f>
        <v/>
      </c>
      <c r="N15" s="68" t="str">
        <f>IF($E15=0,"",IF($E15="not included",J15,VLOOKUP($E15,'DID List'!$A:$M,12,)))</f>
        <v/>
      </c>
      <c r="O15" s="68" t="str">
        <f>IF($E15=0,"",IF($E15="not included",K15,VLOOKUP($E15,'DID List'!$A:$M,13,)))</f>
        <v/>
      </c>
      <c r="P15" s="339" t="str">
        <f>IF(B15="","",IF(OR('Ingoing Substances'!H15=Languages!$A$66,'Ingoing Substances'!H15=Languages!$B$66),"Y",IF(OR('Ingoing Substances'!H15=Languages!$A$67,'Ingoing Substances'!H15=Languages!$B$67),"Y","N")))</f>
        <v/>
      </c>
      <c r="Q15" s="83"/>
      <c r="R15" s="19"/>
      <c r="S15" s="19"/>
    </row>
    <row r="16" spans="1:19" ht="15.75">
      <c r="A16" s="41">
        <v>7</v>
      </c>
      <c r="B16" s="238" t="str">
        <f>IF('Ingoing Substances'!B16="","",'Ingoing Substances'!B16)</f>
        <v/>
      </c>
      <c r="C16" s="239" t="str">
        <f>IF('Ingoing Substances'!C16="","",'Ingoing Substances'!C16)</f>
        <v/>
      </c>
      <c r="D16" s="240" t="str">
        <f>IF('Ingoing Substances'!G16="","",'Ingoing Substances'!G16)</f>
        <v/>
      </c>
      <c r="E16" s="6"/>
      <c r="F16" s="67" t="str">
        <f>IF(E16&gt;0,VLOOKUP(E16,'DID List'!A:M,3,FALSE),"   ")</f>
        <v xml:space="preserve">   </v>
      </c>
      <c r="G16" s="222" t="str">
        <f>IF('Ingoing Substances'!I16="","",'Ingoing Substances'!I16)</f>
        <v/>
      </c>
      <c r="H16" s="114"/>
      <c r="I16" s="116"/>
      <c r="J16" s="114"/>
      <c r="K16" s="114"/>
      <c r="L16" s="68" t="str">
        <f>IF($E16=0,"",IF($E16="not included",H16,VLOOKUP($E16,'DID List'!$A:$M,11,)))</f>
        <v/>
      </c>
      <c r="M16" s="221" t="str">
        <f>IF($E16=0,"",IF($E16="not included",I16,VLOOKUP($E16,'DID List'!$A:$M,10,)))</f>
        <v/>
      </c>
      <c r="N16" s="68" t="str">
        <f>IF($E16=0,"",IF($E16="not included",J16,VLOOKUP($E16,'DID List'!$A:$M,12,)))</f>
        <v/>
      </c>
      <c r="O16" s="68" t="str">
        <f>IF($E16=0,"",IF($E16="not included",K16,VLOOKUP($E16,'DID List'!$A:$M,13,)))</f>
        <v/>
      </c>
      <c r="P16" s="339" t="str">
        <f>IF(B16="","",IF(OR('Ingoing Substances'!H16=Languages!$A$66,'Ingoing Substances'!H16=Languages!$B$66),"Y",IF(OR('Ingoing Substances'!H16=Languages!$A$67,'Ingoing Substances'!H16=Languages!$B$67),"Y","N")))</f>
        <v/>
      </c>
      <c r="Q16" s="83"/>
      <c r="R16" s="19"/>
      <c r="S16" s="19"/>
    </row>
    <row r="17" spans="1:19" ht="15.75">
      <c r="A17" s="41">
        <v>8</v>
      </c>
      <c r="B17" s="238" t="str">
        <f>IF('Ingoing Substances'!B17="","",'Ingoing Substances'!B17)</f>
        <v/>
      </c>
      <c r="C17" s="239" t="str">
        <f>IF('Ingoing Substances'!C17="","",'Ingoing Substances'!C17)</f>
        <v/>
      </c>
      <c r="D17" s="240" t="str">
        <f>IF('Ingoing Substances'!G17="","",'Ingoing Substances'!G17)</f>
        <v/>
      </c>
      <c r="E17" s="6"/>
      <c r="F17" s="67" t="str">
        <f>IF(E17&gt;0,VLOOKUP(E17,'DID List'!A:M,3,FALSE),"   ")</f>
        <v xml:space="preserve">   </v>
      </c>
      <c r="G17" s="222" t="str">
        <f>IF('Ingoing Substances'!I17="","",'Ingoing Substances'!I17)</f>
        <v/>
      </c>
      <c r="H17" s="114"/>
      <c r="I17" s="116"/>
      <c r="J17" s="114"/>
      <c r="K17" s="114"/>
      <c r="L17" s="68" t="str">
        <f>IF($E17=0,"",IF($E17="not included",H17,VLOOKUP($E17,'DID List'!$A:$M,11,)))</f>
        <v/>
      </c>
      <c r="M17" s="221" t="str">
        <f>IF($E17=0,"",IF($E17="not included",I17,VLOOKUP($E17,'DID List'!$A:$M,10,)))</f>
        <v/>
      </c>
      <c r="N17" s="68" t="str">
        <f>IF($E17=0,"",IF($E17="not included",J17,VLOOKUP($E17,'DID List'!$A:$M,12,)))</f>
        <v/>
      </c>
      <c r="O17" s="68" t="str">
        <f>IF($E17=0,"",IF($E17="not included",K17,VLOOKUP($E17,'DID List'!$A:$M,13,)))</f>
        <v/>
      </c>
      <c r="P17" s="339" t="str">
        <f>IF(B17="","",IF(OR('Ingoing Substances'!H17=Languages!$A$66,'Ingoing Substances'!H17=Languages!$B$66),"Y",IF(OR('Ingoing Substances'!H17=Languages!$A$67,'Ingoing Substances'!H17=Languages!$B$67),"Y","N")))</f>
        <v/>
      </c>
      <c r="Q17" s="83"/>
      <c r="R17" s="19"/>
      <c r="S17" s="19"/>
    </row>
    <row r="18" spans="1:19" ht="15.75">
      <c r="A18" s="41">
        <v>9</v>
      </c>
      <c r="B18" s="238" t="str">
        <f>IF('Ingoing Substances'!B18="","",'Ingoing Substances'!B18)</f>
        <v/>
      </c>
      <c r="C18" s="239" t="str">
        <f>IF('Ingoing Substances'!C18="","",'Ingoing Substances'!C18)</f>
        <v/>
      </c>
      <c r="D18" s="240" t="str">
        <f>IF('Ingoing Substances'!G18="","",'Ingoing Substances'!G18)</f>
        <v/>
      </c>
      <c r="E18" s="6"/>
      <c r="F18" s="67" t="str">
        <f>IF(E18&gt;0,VLOOKUP(E18,'DID List'!A:M,3,FALSE),"   ")</f>
        <v xml:space="preserve">   </v>
      </c>
      <c r="G18" s="222" t="str">
        <f>IF('Ingoing Substances'!I18="","",'Ingoing Substances'!I18)</f>
        <v/>
      </c>
      <c r="H18" s="114"/>
      <c r="I18" s="116"/>
      <c r="J18" s="114"/>
      <c r="K18" s="114"/>
      <c r="L18" s="68" t="str">
        <f>IF($E18=0,"",IF($E18="not included",H18,VLOOKUP($E18,'DID List'!$A:$M,11,)))</f>
        <v/>
      </c>
      <c r="M18" s="221" t="str">
        <f>IF($E18=0,"",IF($E18="not included",I18,VLOOKUP($E18,'DID List'!$A:$M,10,)))</f>
        <v/>
      </c>
      <c r="N18" s="68" t="str">
        <f>IF($E18=0,"",IF($E18="not included",J18,VLOOKUP($E18,'DID List'!$A:$M,12,)))</f>
        <v/>
      </c>
      <c r="O18" s="68" t="str">
        <f>IF($E18=0,"",IF($E18="not included",K18,VLOOKUP($E18,'DID List'!$A:$M,13,)))</f>
        <v/>
      </c>
      <c r="P18" s="339" t="str">
        <f>IF(B18="","",IF(OR('Ingoing Substances'!H18=Languages!$A$66,'Ingoing Substances'!H18=Languages!$B$66),"Y",IF(OR('Ingoing Substances'!H18=Languages!$A$67,'Ingoing Substances'!H18=Languages!$B$67),"Y","N")))</f>
        <v/>
      </c>
      <c r="Q18" s="83"/>
      <c r="R18" s="19"/>
      <c r="S18" s="19"/>
    </row>
    <row r="19" spans="1:19" ht="15.75">
      <c r="A19" s="41">
        <v>10</v>
      </c>
      <c r="B19" s="238" t="str">
        <f>IF('Ingoing Substances'!B19="","",'Ingoing Substances'!B19)</f>
        <v/>
      </c>
      <c r="C19" s="239" t="str">
        <f>IF('Ingoing Substances'!C19="","",'Ingoing Substances'!C19)</f>
        <v/>
      </c>
      <c r="D19" s="240" t="str">
        <f>IF('Ingoing Substances'!G19="","",'Ingoing Substances'!G19)</f>
        <v/>
      </c>
      <c r="E19" s="6"/>
      <c r="F19" s="67" t="str">
        <f>IF(E19&gt;0,VLOOKUP(E19,'DID List'!A:M,3,FALSE),"   ")</f>
        <v xml:space="preserve">   </v>
      </c>
      <c r="G19" s="222" t="str">
        <f>IF('Ingoing Substances'!I19="","",'Ingoing Substances'!I19)</f>
        <v/>
      </c>
      <c r="H19" s="114"/>
      <c r="I19" s="116"/>
      <c r="J19" s="114"/>
      <c r="K19" s="114"/>
      <c r="L19" s="68" t="str">
        <f>IF($E19=0,"",IF($E19="not included",H19,VLOOKUP($E19,'DID List'!$A:$M,11,)))</f>
        <v/>
      </c>
      <c r="M19" s="221" t="str">
        <f>IF($E19=0,"",IF($E19="not included",I19,VLOOKUP($E19,'DID List'!$A:$M,10,)))</f>
        <v/>
      </c>
      <c r="N19" s="68" t="str">
        <f>IF($E19=0,"",IF($E19="not included",J19,VLOOKUP($E19,'DID List'!$A:$M,12,)))</f>
        <v/>
      </c>
      <c r="O19" s="68" t="str">
        <f>IF($E19=0,"",IF($E19="not included",K19,VLOOKUP($E19,'DID List'!$A:$M,13,)))</f>
        <v/>
      </c>
      <c r="P19" s="339" t="str">
        <f>IF(B19="","",IF(OR('Ingoing Substances'!H19=Languages!$A$66,'Ingoing Substances'!H19=Languages!$B$66),"Y",IF(OR('Ingoing Substances'!H19=Languages!$A$67,'Ingoing Substances'!H19=Languages!$B$67),"Y","N")))</f>
        <v/>
      </c>
      <c r="Q19" s="83"/>
      <c r="R19" s="19"/>
      <c r="S19" s="19"/>
    </row>
    <row r="20" spans="1:19" ht="15.75">
      <c r="A20" s="41">
        <v>11</v>
      </c>
      <c r="B20" s="238" t="str">
        <f>IF('Ingoing Substances'!B20="","",'Ingoing Substances'!B20)</f>
        <v/>
      </c>
      <c r="C20" s="239" t="str">
        <f>IF('Ingoing Substances'!C20="","",'Ingoing Substances'!C20)</f>
        <v/>
      </c>
      <c r="D20" s="240" t="str">
        <f>IF('Ingoing Substances'!G20="","",'Ingoing Substances'!G20)</f>
        <v/>
      </c>
      <c r="E20" s="6"/>
      <c r="F20" s="67" t="str">
        <f>IF(E20&gt;0,VLOOKUP(E20,'DID List'!A:M,3,FALSE),"   ")</f>
        <v xml:space="preserve">   </v>
      </c>
      <c r="G20" s="222" t="str">
        <f>IF('Ingoing Substances'!I20="","",'Ingoing Substances'!I20)</f>
        <v/>
      </c>
      <c r="H20" s="114"/>
      <c r="I20" s="116"/>
      <c r="J20" s="114"/>
      <c r="K20" s="114"/>
      <c r="L20" s="68" t="str">
        <f>IF($E20=0,"",IF($E20="not included",H20,VLOOKUP($E20,'DID List'!$A:$M,11,)))</f>
        <v/>
      </c>
      <c r="M20" s="221" t="str">
        <f>IF($E20=0,"",IF($E20="not included",I20,VLOOKUP($E20,'DID List'!$A:$M,10,)))</f>
        <v/>
      </c>
      <c r="N20" s="68" t="str">
        <f>IF($E20=0,"",IF($E20="not included",J20,VLOOKUP($E20,'DID List'!$A:$M,12,)))</f>
        <v/>
      </c>
      <c r="O20" s="68" t="str">
        <f>IF($E20=0,"",IF($E20="not included",K20,VLOOKUP($E20,'DID List'!$A:$M,13,)))</f>
        <v/>
      </c>
      <c r="P20" s="339" t="str">
        <f>IF(B20="","",IF(OR('Ingoing Substances'!H20=Languages!$A$66,'Ingoing Substances'!H20=Languages!$B$66),"Y",IF(OR('Ingoing Substances'!H20=Languages!$A$67,'Ingoing Substances'!H20=Languages!$B$67),"Y","N")))</f>
        <v/>
      </c>
      <c r="Q20" s="83"/>
      <c r="R20" s="19"/>
      <c r="S20" s="19"/>
    </row>
    <row r="21" spans="1:19" ht="15.75">
      <c r="A21" s="41">
        <v>12</v>
      </c>
      <c r="B21" s="238" t="str">
        <f>IF('Ingoing Substances'!B21="","",'Ingoing Substances'!B21)</f>
        <v/>
      </c>
      <c r="C21" s="239" t="str">
        <f>IF('Ingoing Substances'!C21="","",'Ingoing Substances'!C21)</f>
        <v/>
      </c>
      <c r="D21" s="240" t="str">
        <f>IF('Ingoing Substances'!G21="","",'Ingoing Substances'!G21)</f>
        <v/>
      </c>
      <c r="E21" s="6"/>
      <c r="F21" s="67" t="str">
        <f>IF(E21&gt;0,VLOOKUP(E21,'DID List'!A:M,3,FALSE),"   ")</f>
        <v xml:space="preserve">   </v>
      </c>
      <c r="G21" s="222" t="str">
        <f>IF('Ingoing Substances'!I21="","",'Ingoing Substances'!I21)</f>
        <v/>
      </c>
      <c r="H21" s="114"/>
      <c r="I21" s="116"/>
      <c r="J21" s="114"/>
      <c r="K21" s="114"/>
      <c r="L21" s="68" t="str">
        <f>IF($E21=0,"",IF($E21="not included",H21,VLOOKUP($E21,'DID List'!$A:$M,11,)))</f>
        <v/>
      </c>
      <c r="M21" s="221" t="str">
        <f>IF($E21=0,"",IF($E21="not included",I21,VLOOKUP($E21,'DID List'!$A:$M,10,)))</f>
        <v/>
      </c>
      <c r="N21" s="68" t="str">
        <f>IF($E21=0,"",IF($E21="not included",J21,VLOOKUP($E21,'DID List'!$A:$M,12,)))</f>
        <v/>
      </c>
      <c r="O21" s="68" t="str">
        <f>IF($E21=0,"",IF($E21="not included",K21,VLOOKUP($E21,'DID List'!$A:$M,13,)))</f>
        <v/>
      </c>
      <c r="P21" s="339" t="str">
        <f>IF(B21="","",IF(OR('Ingoing Substances'!H21=Languages!$A$66,'Ingoing Substances'!H21=Languages!$B$66),"Y",IF(OR('Ingoing Substances'!H21=Languages!$A$67,'Ingoing Substances'!H21=Languages!$B$67),"Y","N")))</f>
        <v/>
      </c>
      <c r="Q21" s="83"/>
      <c r="R21" s="19"/>
      <c r="S21" s="19"/>
    </row>
    <row r="22" spans="1:19" ht="15.75">
      <c r="A22" s="41">
        <v>13</v>
      </c>
      <c r="B22" s="238" t="str">
        <f>IF('Ingoing Substances'!B22="","",'Ingoing Substances'!B22)</f>
        <v/>
      </c>
      <c r="C22" s="239" t="str">
        <f>IF('Ingoing Substances'!C22="","",'Ingoing Substances'!C22)</f>
        <v/>
      </c>
      <c r="D22" s="240" t="str">
        <f>IF('Ingoing Substances'!G22="","",'Ingoing Substances'!G22)</f>
        <v/>
      </c>
      <c r="E22" s="6"/>
      <c r="F22" s="67" t="str">
        <f>IF(E22&gt;0,VLOOKUP(E22,'DID List'!A:M,3,FALSE),"   ")</f>
        <v xml:space="preserve">   </v>
      </c>
      <c r="G22" s="222" t="str">
        <f>IF('Ingoing Substances'!I22="","",'Ingoing Substances'!I22)</f>
        <v/>
      </c>
      <c r="H22" s="114"/>
      <c r="I22" s="116"/>
      <c r="J22" s="114"/>
      <c r="K22" s="114"/>
      <c r="L22" s="68" t="str">
        <f>IF($E22=0,"",IF($E22="not included",H22,VLOOKUP($E22,'DID List'!$A:$M,11,)))</f>
        <v/>
      </c>
      <c r="M22" s="221" t="str">
        <f>IF($E22=0,"",IF($E22="not included",I22,VLOOKUP($E22,'DID List'!$A:$M,10,)))</f>
        <v/>
      </c>
      <c r="N22" s="68" t="str">
        <f>IF($E22=0,"",IF($E22="not included",J22,VLOOKUP($E22,'DID List'!$A:$M,12,)))</f>
        <v/>
      </c>
      <c r="O22" s="68" t="str">
        <f>IF($E22=0,"",IF($E22="not included",K22,VLOOKUP($E22,'DID List'!$A:$M,13,)))</f>
        <v/>
      </c>
      <c r="P22" s="339" t="str">
        <f>IF(B22="","",IF(OR('Ingoing Substances'!H22=Languages!$A$66,'Ingoing Substances'!H22=Languages!$B$66),"Y",IF(OR('Ingoing Substances'!H22=Languages!$A$67,'Ingoing Substances'!H22=Languages!$B$67),"Y","N")))</f>
        <v/>
      </c>
      <c r="Q22" s="83"/>
      <c r="R22" s="19"/>
      <c r="S22" s="19"/>
    </row>
    <row r="23" spans="1:19" ht="15.75">
      <c r="A23" s="41">
        <v>14</v>
      </c>
      <c r="B23" s="238" t="str">
        <f>IF('Ingoing Substances'!B23="","",'Ingoing Substances'!B23)</f>
        <v/>
      </c>
      <c r="C23" s="239" t="str">
        <f>IF('Ingoing Substances'!C23="","",'Ingoing Substances'!C23)</f>
        <v/>
      </c>
      <c r="D23" s="240" t="str">
        <f>IF('Ingoing Substances'!G23="","",'Ingoing Substances'!G23)</f>
        <v/>
      </c>
      <c r="E23" s="6"/>
      <c r="F23" s="67" t="str">
        <f>IF(E23&gt;0,VLOOKUP(E23,'DID List'!A:M,3,FALSE),"   ")</f>
        <v xml:space="preserve">   </v>
      </c>
      <c r="G23" s="222" t="str">
        <f>IF('Ingoing Substances'!I23="","",'Ingoing Substances'!I23)</f>
        <v/>
      </c>
      <c r="H23" s="114"/>
      <c r="I23" s="116"/>
      <c r="J23" s="114"/>
      <c r="K23" s="114"/>
      <c r="L23" s="68" t="str">
        <f>IF($E23=0,"",IF($E23="not included",H23,VLOOKUP($E23,'DID List'!$A:$M,11,)))</f>
        <v/>
      </c>
      <c r="M23" s="221" t="str">
        <f>IF($E23=0,"",IF($E23="not included",I23,VLOOKUP($E23,'DID List'!$A:$M,10,)))</f>
        <v/>
      </c>
      <c r="N23" s="68" t="str">
        <f>IF($E23=0,"",IF($E23="not included",J23,VLOOKUP($E23,'DID List'!$A:$M,12,)))</f>
        <v/>
      </c>
      <c r="O23" s="68" t="str">
        <f>IF($E23=0,"",IF($E23="not included",K23,VLOOKUP($E23,'DID List'!$A:$M,13,)))</f>
        <v/>
      </c>
      <c r="P23" s="339" t="str">
        <f>IF(B23="","",IF(OR('Ingoing Substances'!H23=Languages!$A$66,'Ingoing Substances'!H23=Languages!$B$66),"Y",IF(OR('Ingoing Substances'!H23=Languages!$A$67,'Ingoing Substances'!H23=Languages!$B$67),"Y","N")))</f>
        <v/>
      </c>
      <c r="Q23" s="83"/>
      <c r="R23" s="19"/>
      <c r="S23" s="19"/>
    </row>
    <row r="24" spans="1:19" ht="15.75">
      <c r="A24" s="41">
        <v>15</v>
      </c>
      <c r="B24" s="238" t="str">
        <f>IF('Ingoing Substances'!B24="","",'Ingoing Substances'!B24)</f>
        <v/>
      </c>
      <c r="C24" s="239" t="str">
        <f>IF('Ingoing Substances'!C24="","",'Ingoing Substances'!C24)</f>
        <v/>
      </c>
      <c r="D24" s="240" t="str">
        <f>IF('Ingoing Substances'!G24="","",'Ingoing Substances'!G24)</f>
        <v/>
      </c>
      <c r="E24" s="6"/>
      <c r="F24" s="67" t="str">
        <f>IF(E24&gt;0,VLOOKUP(E24,'DID List'!A:M,3,FALSE),"   ")</f>
        <v xml:space="preserve">   </v>
      </c>
      <c r="G24" s="222" t="str">
        <f>IF('Ingoing Substances'!I24="","",'Ingoing Substances'!I24)</f>
        <v/>
      </c>
      <c r="H24" s="114"/>
      <c r="I24" s="116"/>
      <c r="J24" s="114"/>
      <c r="K24" s="114"/>
      <c r="L24" s="68" t="str">
        <f>IF($E24=0,"",IF($E24="not included",H24,VLOOKUP($E24,'DID List'!$A:$M,11,)))</f>
        <v/>
      </c>
      <c r="M24" s="221" t="str">
        <f>IF($E24=0,"",IF($E24="not included",I24,VLOOKUP($E24,'DID List'!$A:$M,10,)))</f>
        <v/>
      </c>
      <c r="N24" s="68" t="str">
        <f>IF($E24=0,"",IF($E24="not included",J24,VLOOKUP($E24,'DID List'!$A:$M,12,)))</f>
        <v/>
      </c>
      <c r="O24" s="68" t="str">
        <f>IF($E24=0,"",IF($E24="not included",K24,VLOOKUP($E24,'DID List'!$A:$M,13,)))</f>
        <v/>
      </c>
      <c r="P24" s="339" t="str">
        <f>IF(B24="","",IF(OR('Ingoing Substances'!H24=Languages!$A$66,'Ingoing Substances'!H24=Languages!$B$66),"Y",IF(OR('Ingoing Substances'!H24=Languages!$A$67,'Ingoing Substances'!H24=Languages!$B$67),"Y","N")))</f>
        <v/>
      </c>
      <c r="Q24" s="83"/>
      <c r="R24" s="19"/>
      <c r="S24" s="19"/>
    </row>
    <row r="25" spans="1:19" ht="15.75">
      <c r="A25" s="41">
        <v>16</v>
      </c>
      <c r="B25" s="238" t="str">
        <f>IF('Ingoing Substances'!B25="","",'Ingoing Substances'!B25)</f>
        <v/>
      </c>
      <c r="C25" s="239" t="str">
        <f>IF('Ingoing Substances'!C25="","",'Ingoing Substances'!C25)</f>
        <v/>
      </c>
      <c r="D25" s="240" t="str">
        <f>IF('Ingoing Substances'!G25="","",'Ingoing Substances'!G25)</f>
        <v/>
      </c>
      <c r="E25" s="6"/>
      <c r="F25" s="67" t="str">
        <f>IF(E25&gt;0,VLOOKUP(E25,'DID List'!A:M,3,FALSE),"   ")</f>
        <v xml:space="preserve">   </v>
      </c>
      <c r="G25" s="222" t="str">
        <f>IF('Ingoing Substances'!I25="","",'Ingoing Substances'!I25)</f>
        <v/>
      </c>
      <c r="H25" s="114"/>
      <c r="I25" s="116"/>
      <c r="J25" s="114"/>
      <c r="K25" s="114"/>
      <c r="L25" s="68" t="str">
        <f>IF($E25=0,"",IF($E25="not included",H25,VLOOKUP($E25,'DID List'!$A:$M,11,)))</f>
        <v/>
      </c>
      <c r="M25" s="221" t="str">
        <f>IF($E25=0,"",IF($E25="not included",I25,VLOOKUP($E25,'DID List'!$A:$M,10,)))</f>
        <v/>
      </c>
      <c r="N25" s="68" t="str">
        <f>IF($E25=0,"",IF($E25="not included",J25,VLOOKUP($E25,'DID List'!$A:$M,12,)))</f>
        <v/>
      </c>
      <c r="O25" s="68" t="str">
        <f>IF($E25=0,"",IF($E25="not included",K25,VLOOKUP($E25,'DID List'!$A:$M,13,)))</f>
        <v/>
      </c>
      <c r="P25" s="339" t="str">
        <f>IF(B25="","",IF(OR('Ingoing Substances'!H25=Languages!$A$66,'Ingoing Substances'!H25=Languages!$B$66),"Y",IF(OR('Ingoing Substances'!H25=Languages!$A$67,'Ingoing Substances'!H25=Languages!$B$67),"Y","N")))</f>
        <v/>
      </c>
      <c r="Q25" s="83"/>
      <c r="R25" s="19"/>
      <c r="S25" s="19"/>
    </row>
    <row r="26" spans="1:19" ht="15.75">
      <c r="A26" s="41">
        <v>17</v>
      </c>
      <c r="B26" s="238" t="str">
        <f>IF('Ingoing Substances'!B26="","",'Ingoing Substances'!B26)</f>
        <v/>
      </c>
      <c r="C26" s="239" t="str">
        <f>IF('Ingoing Substances'!C26="","",'Ingoing Substances'!C26)</f>
        <v/>
      </c>
      <c r="D26" s="240" t="str">
        <f>IF('Ingoing Substances'!G26="","",'Ingoing Substances'!G26)</f>
        <v/>
      </c>
      <c r="E26" s="6"/>
      <c r="F26" s="67" t="str">
        <f>IF(E26&gt;0,VLOOKUP(E26,'DID List'!A:M,3,FALSE),"   ")</f>
        <v xml:space="preserve">   </v>
      </c>
      <c r="G26" s="222" t="str">
        <f>IF('Ingoing Substances'!I26="","",'Ingoing Substances'!I26)</f>
        <v/>
      </c>
      <c r="H26" s="114"/>
      <c r="I26" s="116"/>
      <c r="J26" s="114"/>
      <c r="K26" s="114"/>
      <c r="L26" s="68" t="str">
        <f>IF($E26=0,"",IF($E26="not included",H26,VLOOKUP($E26,'DID List'!$A:$M,11,)))</f>
        <v/>
      </c>
      <c r="M26" s="221" t="str">
        <f>IF($E26=0,"",IF($E26="not included",I26,VLOOKUP($E26,'DID List'!$A:$M,10,)))</f>
        <v/>
      </c>
      <c r="N26" s="68" t="str">
        <f>IF($E26=0,"",IF($E26="not included",J26,VLOOKUP($E26,'DID List'!$A:$M,12,)))</f>
        <v/>
      </c>
      <c r="O26" s="68" t="str">
        <f>IF($E26=0,"",IF($E26="not included",K26,VLOOKUP($E26,'DID List'!$A:$M,13,)))</f>
        <v/>
      </c>
      <c r="P26" s="339" t="str">
        <f>IF(B26="","",IF(OR('Ingoing Substances'!H26=Languages!$A$66,'Ingoing Substances'!H26=Languages!$B$66),"Y",IF(OR('Ingoing Substances'!H26=Languages!$A$67,'Ingoing Substances'!H26=Languages!$B$67),"Y","N")))</f>
        <v/>
      </c>
      <c r="Q26" s="83"/>
      <c r="R26" s="19"/>
      <c r="S26" s="19"/>
    </row>
    <row r="27" spans="1:19" ht="15.75">
      <c r="A27" s="41">
        <v>18</v>
      </c>
      <c r="B27" s="238" t="str">
        <f>IF('Ingoing Substances'!B27="","",'Ingoing Substances'!B27)</f>
        <v/>
      </c>
      <c r="C27" s="239" t="str">
        <f>IF('Ingoing Substances'!C27="","",'Ingoing Substances'!C27)</f>
        <v/>
      </c>
      <c r="D27" s="240" t="str">
        <f>IF('Ingoing Substances'!G27="","",'Ingoing Substances'!G27)</f>
        <v/>
      </c>
      <c r="E27" s="6"/>
      <c r="F27" s="67" t="str">
        <f>IF(E27&gt;0,VLOOKUP(E27,'DID List'!A:M,3,FALSE),"   ")</f>
        <v xml:space="preserve">   </v>
      </c>
      <c r="G27" s="222" t="str">
        <f>IF('Ingoing Substances'!I27="","",'Ingoing Substances'!I27)</f>
        <v/>
      </c>
      <c r="H27" s="114"/>
      <c r="I27" s="116"/>
      <c r="J27" s="114"/>
      <c r="K27" s="114"/>
      <c r="L27" s="68" t="str">
        <f>IF($E27=0,"",IF($E27="not included",H27,VLOOKUP($E27,'DID List'!$A:$M,11,)))</f>
        <v/>
      </c>
      <c r="M27" s="221" t="str">
        <f>IF($E27=0,"",IF($E27="not included",I27,VLOOKUP($E27,'DID List'!$A:$M,10,)))</f>
        <v/>
      </c>
      <c r="N27" s="68" t="str">
        <f>IF($E27=0,"",IF($E27="not included",J27,VLOOKUP($E27,'DID List'!$A:$M,12,)))</f>
        <v/>
      </c>
      <c r="O27" s="68" t="str">
        <f>IF($E27=0,"",IF($E27="not included",K27,VLOOKUP($E27,'DID List'!$A:$M,13,)))</f>
        <v/>
      </c>
      <c r="P27" s="339" t="str">
        <f>IF(B27="","",IF(OR('Ingoing Substances'!H27=Languages!$A$66,'Ingoing Substances'!H27=Languages!$B$66),"Y",IF(OR('Ingoing Substances'!H27=Languages!$A$67,'Ingoing Substances'!H27=Languages!$B$67),"Y","N")))</f>
        <v/>
      </c>
      <c r="Q27" s="83"/>
      <c r="R27" s="19"/>
      <c r="S27" s="19"/>
    </row>
    <row r="28" spans="1:19" ht="15.75">
      <c r="A28" s="41">
        <v>19</v>
      </c>
      <c r="B28" s="238" t="str">
        <f>IF('Ingoing Substances'!B28="","",'Ingoing Substances'!B28)</f>
        <v/>
      </c>
      <c r="C28" s="239" t="str">
        <f>IF('Ingoing Substances'!C28="","",'Ingoing Substances'!C28)</f>
        <v/>
      </c>
      <c r="D28" s="240" t="str">
        <f>IF('Ingoing Substances'!G28="","",'Ingoing Substances'!G28)</f>
        <v/>
      </c>
      <c r="E28" s="6"/>
      <c r="F28" s="67" t="str">
        <f>IF(E28&gt;0,VLOOKUP(E28,'DID List'!A:M,3,FALSE),"   ")</f>
        <v xml:space="preserve">   </v>
      </c>
      <c r="G28" s="222" t="str">
        <f>IF('Ingoing Substances'!I28="","",'Ingoing Substances'!I28)</f>
        <v/>
      </c>
      <c r="H28" s="114"/>
      <c r="I28" s="116"/>
      <c r="J28" s="114"/>
      <c r="K28" s="114"/>
      <c r="L28" s="68" t="str">
        <f>IF($E28=0,"",IF($E28="not included",H28,VLOOKUP($E28,'DID List'!$A:$M,11,)))</f>
        <v/>
      </c>
      <c r="M28" s="221" t="str">
        <f>IF($E28=0,"",IF($E28="not included",I28,VLOOKUP($E28,'DID List'!$A:$M,10,)))</f>
        <v/>
      </c>
      <c r="N28" s="68" t="str">
        <f>IF($E28=0,"",IF($E28="not included",J28,VLOOKUP($E28,'DID List'!$A:$M,12,)))</f>
        <v/>
      </c>
      <c r="O28" s="68" t="str">
        <f>IF($E28=0,"",IF($E28="not included",K28,VLOOKUP($E28,'DID List'!$A:$M,13,)))</f>
        <v/>
      </c>
      <c r="P28" s="339" t="str">
        <f>IF(B28="","",IF(OR('Ingoing Substances'!H28=Languages!$A$66,'Ingoing Substances'!H28=Languages!$B$66),"Y",IF(OR('Ingoing Substances'!H28=Languages!$A$67,'Ingoing Substances'!H28=Languages!$B$67),"Y","N")))</f>
        <v/>
      </c>
      <c r="Q28" s="83"/>
      <c r="R28" s="19"/>
      <c r="S28" s="19"/>
    </row>
    <row r="29" spans="1:19" ht="15.75">
      <c r="A29" s="41">
        <v>20</v>
      </c>
      <c r="B29" s="238" t="str">
        <f>IF('Ingoing Substances'!B29="","",'Ingoing Substances'!B29)</f>
        <v/>
      </c>
      <c r="C29" s="239" t="str">
        <f>IF('Ingoing Substances'!C29="","",'Ingoing Substances'!C29)</f>
        <v/>
      </c>
      <c r="D29" s="240" t="str">
        <f>IF('Ingoing Substances'!G29="","",'Ingoing Substances'!G29)</f>
        <v/>
      </c>
      <c r="E29" s="6"/>
      <c r="F29" s="67" t="str">
        <f>IF(E29&gt;0,VLOOKUP(E29,'DID List'!A:M,3,FALSE),"   ")</f>
        <v xml:space="preserve">   </v>
      </c>
      <c r="G29" s="222" t="str">
        <f>IF('Ingoing Substances'!I29="","",'Ingoing Substances'!I29)</f>
        <v/>
      </c>
      <c r="H29" s="114"/>
      <c r="I29" s="116"/>
      <c r="J29" s="114"/>
      <c r="K29" s="114"/>
      <c r="L29" s="68" t="str">
        <f>IF($E29=0,"",IF($E29="not included",H29,VLOOKUP($E29,'DID List'!$A:$M,11,)))</f>
        <v/>
      </c>
      <c r="M29" s="221" t="str">
        <f>IF($E29=0,"",IF($E29="not included",I29,VLOOKUP($E29,'DID List'!$A:$M,10,)))</f>
        <v/>
      </c>
      <c r="N29" s="68" t="str">
        <f>IF($E29=0,"",IF($E29="not included",J29,VLOOKUP($E29,'DID List'!$A:$M,12,)))</f>
        <v/>
      </c>
      <c r="O29" s="68" t="str">
        <f>IF($E29=0,"",IF($E29="not included",K29,VLOOKUP($E29,'DID List'!$A:$M,13,)))</f>
        <v/>
      </c>
      <c r="P29" s="339" t="str">
        <f>IF(B29="","",IF(OR('Ingoing Substances'!H29=Languages!$A$66,'Ingoing Substances'!H29=Languages!$B$66),"Y",IF(OR('Ingoing Substances'!H29=Languages!$A$67,'Ingoing Substances'!H29=Languages!$B$67),"Y","N")))</f>
        <v/>
      </c>
      <c r="Q29" s="83"/>
      <c r="R29" s="19"/>
      <c r="S29" s="19"/>
    </row>
    <row r="30" spans="1:19" ht="15.75">
      <c r="A30" s="41">
        <v>21</v>
      </c>
      <c r="B30" s="238" t="str">
        <f>IF('Ingoing Substances'!B30="","",'Ingoing Substances'!B30)</f>
        <v/>
      </c>
      <c r="C30" s="239" t="str">
        <f>IF('Ingoing Substances'!C30="","",'Ingoing Substances'!C30)</f>
        <v/>
      </c>
      <c r="D30" s="240" t="str">
        <f>IF('Ingoing Substances'!G30="","",'Ingoing Substances'!G30)</f>
        <v/>
      </c>
      <c r="E30" s="6"/>
      <c r="F30" s="67" t="str">
        <f>IF(E30&gt;0,VLOOKUP(E30,'DID List'!A:M,3,FALSE),"   ")</f>
        <v xml:space="preserve">   </v>
      </c>
      <c r="G30" s="222" t="str">
        <f>IF('Ingoing Substances'!I30="","",'Ingoing Substances'!I30)</f>
        <v/>
      </c>
      <c r="H30" s="114"/>
      <c r="I30" s="116"/>
      <c r="J30" s="114"/>
      <c r="K30" s="114"/>
      <c r="L30" s="68" t="str">
        <f>IF($E30=0,"",IF($E30="not included",H30,VLOOKUP($E30,'DID List'!$A:$M,11,)))</f>
        <v/>
      </c>
      <c r="M30" s="221" t="str">
        <f>IF($E30=0,"",IF($E30="not included",I30,VLOOKUP($E30,'DID List'!$A:$M,10,)))</f>
        <v/>
      </c>
      <c r="N30" s="68" t="str">
        <f>IF($E30=0,"",IF($E30="not included",J30,VLOOKUP($E30,'DID List'!$A:$M,12,)))</f>
        <v/>
      </c>
      <c r="O30" s="68" t="str">
        <f>IF($E30=0,"",IF($E30="not included",K30,VLOOKUP($E30,'DID List'!$A:$M,13,)))</f>
        <v/>
      </c>
      <c r="P30" s="339" t="str">
        <f>IF(B30="","",IF(OR('Ingoing Substances'!H30=Languages!$A$66,'Ingoing Substances'!H30=Languages!$B$66),"Y",IF(OR('Ingoing Substances'!H30=Languages!$A$67,'Ingoing Substances'!H30=Languages!$B$67),"Y","N")))</f>
        <v/>
      </c>
      <c r="Q30" s="83"/>
      <c r="R30" s="19"/>
      <c r="S30" s="19"/>
    </row>
    <row r="31" spans="1:19" ht="15.75">
      <c r="A31" s="41">
        <v>22</v>
      </c>
      <c r="B31" s="238" t="str">
        <f>IF('Ingoing Substances'!B31="","",'Ingoing Substances'!B31)</f>
        <v/>
      </c>
      <c r="C31" s="239" t="str">
        <f>IF('Ingoing Substances'!C31="","",'Ingoing Substances'!C31)</f>
        <v/>
      </c>
      <c r="D31" s="240" t="str">
        <f>IF('Ingoing Substances'!G31="","",'Ingoing Substances'!G31)</f>
        <v/>
      </c>
      <c r="E31" s="6"/>
      <c r="F31" s="67" t="str">
        <f>IF(E31&gt;0,VLOOKUP(E31,'DID List'!A:M,3,FALSE),"   ")</f>
        <v xml:space="preserve">   </v>
      </c>
      <c r="G31" s="222" t="str">
        <f>IF('Ingoing Substances'!I31="","",'Ingoing Substances'!I31)</f>
        <v/>
      </c>
      <c r="H31" s="114"/>
      <c r="I31" s="116"/>
      <c r="J31" s="114"/>
      <c r="K31" s="114"/>
      <c r="L31" s="68" t="str">
        <f>IF($E31=0,"",IF($E31="not included",H31,VLOOKUP($E31,'DID List'!$A:$M,11,)))</f>
        <v/>
      </c>
      <c r="M31" s="221" t="str">
        <f>IF($E31=0,"",IF($E31="not included",I31,VLOOKUP($E31,'DID List'!$A:$M,10,)))</f>
        <v/>
      </c>
      <c r="N31" s="68" t="str">
        <f>IF($E31=0,"",IF($E31="not included",J31,VLOOKUP($E31,'DID List'!$A:$M,12,)))</f>
        <v/>
      </c>
      <c r="O31" s="68" t="str">
        <f>IF($E31=0,"",IF($E31="not included",K31,VLOOKUP($E31,'DID List'!$A:$M,13,)))</f>
        <v/>
      </c>
      <c r="P31" s="339" t="str">
        <f>IF(B31="","",IF(OR('Ingoing Substances'!H31=Languages!$A$66,'Ingoing Substances'!H31=Languages!$B$66),"Y",IF(OR('Ingoing Substances'!H31=Languages!$A$67,'Ingoing Substances'!H31=Languages!$B$67),"Y","N")))</f>
        <v/>
      </c>
      <c r="Q31" s="83"/>
      <c r="R31" s="19"/>
      <c r="S31" s="19"/>
    </row>
    <row r="32" spans="1:19" ht="15.75">
      <c r="A32" s="41">
        <v>23</v>
      </c>
      <c r="B32" s="238" t="str">
        <f>IF('Ingoing Substances'!B32="","",'Ingoing Substances'!B32)</f>
        <v/>
      </c>
      <c r="C32" s="239" t="str">
        <f>IF('Ingoing Substances'!C32="","",'Ingoing Substances'!C32)</f>
        <v/>
      </c>
      <c r="D32" s="240" t="str">
        <f>IF('Ingoing Substances'!G32="","",'Ingoing Substances'!G32)</f>
        <v/>
      </c>
      <c r="E32" s="6"/>
      <c r="F32" s="67" t="str">
        <f>IF(E32&gt;0,VLOOKUP(E32,'DID List'!A:M,3,FALSE),"   ")</f>
        <v xml:space="preserve">   </v>
      </c>
      <c r="G32" s="222" t="str">
        <f>IF('Ingoing Substances'!I32="","",'Ingoing Substances'!I32)</f>
        <v/>
      </c>
      <c r="H32" s="114"/>
      <c r="I32" s="116"/>
      <c r="J32" s="114"/>
      <c r="K32" s="114"/>
      <c r="L32" s="68" t="str">
        <f>IF($E32=0,"",IF($E32="not included",H32,VLOOKUP($E32,'DID List'!$A:$M,11,)))</f>
        <v/>
      </c>
      <c r="M32" s="221" t="str">
        <f>IF($E32=0,"",IF($E32="not included",I32,VLOOKUP($E32,'DID List'!$A:$M,10,)))</f>
        <v/>
      </c>
      <c r="N32" s="68" t="str">
        <f>IF($E32=0,"",IF($E32="not included",J32,VLOOKUP($E32,'DID List'!$A:$M,12,)))</f>
        <v/>
      </c>
      <c r="O32" s="68" t="str">
        <f>IF($E32=0,"",IF($E32="not included",K32,VLOOKUP($E32,'DID List'!$A:$M,13,)))</f>
        <v/>
      </c>
      <c r="P32" s="339" t="str">
        <f>IF(B32="","",IF(OR('Ingoing Substances'!H32=Languages!$A$66,'Ingoing Substances'!H32=Languages!$B$66),"Y",IF(OR('Ingoing Substances'!H32=Languages!$A$67,'Ingoing Substances'!H32=Languages!$B$67),"Y","N")))</f>
        <v/>
      </c>
      <c r="Q32" s="83"/>
      <c r="R32" s="19"/>
      <c r="S32" s="19"/>
    </row>
    <row r="33" spans="1:19" ht="15.75">
      <c r="A33" s="41">
        <v>24</v>
      </c>
      <c r="B33" s="238" t="str">
        <f>IF('Ingoing Substances'!B33="","",'Ingoing Substances'!B33)</f>
        <v/>
      </c>
      <c r="C33" s="239" t="str">
        <f>IF('Ingoing Substances'!C33="","",'Ingoing Substances'!C33)</f>
        <v/>
      </c>
      <c r="D33" s="240" t="str">
        <f>IF('Ingoing Substances'!G33="","",'Ingoing Substances'!G33)</f>
        <v/>
      </c>
      <c r="E33" s="6"/>
      <c r="F33" s="67" t="str">
        <f>IF(E33&gt;0,VLOOKUP(E33,'DID List'!A:M,3,FALSE),"   ")</f>
        <v xml:space="preserve">   </v>
      </c>
      <c r="G33" s="222" t="str">
        <f>IF('Ingoing Substances'!I33="","",'Ingoing Substances'!I33)</f>
        <v/>
      </c>
      <c r="H33" s="114"/>
      <c r="I33" s="116"/>
      <c r="J33" s="114"/>
      <c r="K33" s="114"/>
      <c r="L33" s="68" t="str">
        <f>IF($E33=0,"",IF($E33="not included",H33,VLOOKUP($E33,'DID List'!$A:$M,11,)))</f>
        <v/>
      </c>
      <c r="M33" s="221" t="str">
        <f>IF($E33=0,"",IF($E33="not included",I33,VLOOKUP($E33,'DID List'!$A:$M,10,)))</f>
        <v/>
      </c>
      <c r="N33" s="68" t="str">
        <f>IF($E33=0,"",IF($E33="not included",J33,VLOOKUP($E33,'DID List'!$A:$M,12,)))</f>
        <v/>
      </c>
      <c r="O33" s="68" t="str">
        <f>IF($E33=0,"",IF($E33="not included",K33,VLOOKUP($E33,'DID List'!$A:$M,13,)))</f>
        <v/>
      </c>
      <c r="P33" s="339" t="str">
        <f>IF(B33="","",IF(OR('Ingoing Substances'!H33=Languages!$A$66,'Ingoing Substances'!H33=Languages!$B$66),"Y",IF(OR('Ingoing Substances'!H33=Languages!$A$67,'Ingoing Substances'!H33=Languages!$B$67),"Y","N")))</f>
        <v/>
      </c>
      <c r="Q33" s="83"/>
      <c r="R33" s="19"/>
      <c r="S33" s="19"/>
    </row>
    <row r="34" spans="1:19" ht="15.75">
      <c r="A34" s="41">
        <v>25</v>
      </c>
      <c r="B34" s="238" t="str">
        <f>IF('Ingoing Substances'!B34="","",'Ingoing Substances'!B34)</f>
        <v/>
      </c>
      <c r="C34" s="239" t="str">
        <f>IF('Ingoing Substances'!C34="","",'Ingoing Substances'!C34)</f>
        <v/>
      </c>
      <c r="D34" s="240" t="str">
        <f>IF('Ingoing Substances'!G34="","",'Ingoing Substances'!G34)</f>
        <v/>
      </c>
      <c r="E34" s="6"/>
      <c r="F34" s="67" t="str">
        <f>IF(E34&gt;0,VLOOKUP(E34,'DID List'!A:M,3,FALSE),"   ")</f>
        <v xml:space="preserve">   </v>
      </c>
      <c r="G34" s="222" t="str">
        <f>IF('Ingoing Substances'!I34="","",'Ingoing Substances'!I34)</f>
        <v/>
      </c>
      <c r="H34" s="114"/>
      <c r="I34" s="116"/>
      <c r="J34" s="114"/>
      <c r="K34" s="114"/>
      <c r="L34" s="68" t="str">
        <f>IF($E34=0,"",IF($E34="not included",H34,VLOOKUP($E34,'DID List'!$A:$M,11,)))</f>
        <v/>
      </c>
      <c r="M34" s="221" t="str">
        <f>IF($E34=0,"",IF($E34="not included",I34,VLOOKUP($E34,'DID List'!$A:$M,10,)))</f>
        <v/>
      </c>
      <c r="N34" s="68" t="str">
        <f>IF($E34=0,"",IF($E34="not included",J34,VLOOKUP($E34,'DID List'!$A:$M,12,)))</f>
        <v/>
      </c>
      <c r="O34" s="68" t="str">
        <f>IF($E34=0,"",IF($E34="not included",K34,VLOOKUP($E34,'DID List'!$A:$M,13,)))</f>
        <v/>
      </c>
      <c r="P34" s="339" t="str">
        <f>IF(B34="","",IF(OR('Ingoing Substances'!H34=Languages!$A$66,'Ingoing Substances'!H34=Languages!$B$66),"Y",IF(OR('Ingoing Substances'!H34=Languages!$A$67,'Ingoing Substances'!H34=Languages!$B$67),"Y","N")))</f>
        <v/>
      </c>
      <c r="Q34" s="83"/>
      <c r="R34" s="19"/>
      <c r="S34" s="19"/>
    </row>
    <row r="35" spans="1:19" ht="15.75">
      <c r="A35" s="41">
        <v>26</v>
      </c>
      <c r="B35" s="238" t="str">
        <f>IF('Ingoing Substances'!B35="","",'Ingoing Substances'!B35)</f>
        <v/>
      </c>
      <c r="C35" s="239" t="str">
        <f>IF('Ingoing Substances'!C35="","",'Ingoing Substances'!C35)</f>
        <v/>
      </c>
      <c r="D35" s="240" t="str">
        <f>IF('Ingoing Substances'!G35="","",'Ingoing Substances'!G35)</f>
        <v/>
      </c>
      <c r="E35" s="6"/>
      <c r="F35" s="67" t="str">
        <f>IF(E35&gt;0,VLOOKUP(E35,'DID List'!A:M,3,FALSE),"   ")</f>
        <v xml:space="preserve">   </v>
      </c>
      <c r="G35" s="222" t="str">
        <f>IF('Ingoing Substances'!I35="","",'Ingoing Substances'!I35)</f>
        <v/>
      </c>
      <c r="H35" s="114"/>
      <c r="I35" s="116"/>
      <c r="J35" s="114"/>
      <c r="K35" s="114"/>
      <c r="L35" s="68" t="str">
        <f>IF($E35=0,"",IF($E35="not included",H35,VLOOKUP($E35,'DID List'!$A:$M,11,)))</f>
        <v/>
      </c>
      <c r="M35" s="221" t="str">
        <f>IF($E35=0,"",IF($E35="not included",I35,VLOOKUP($E35,'DID List'!$A:$M,10,)))</f>
        <v/>
      </c>
      <c r="N35" s="68" t="str">
        <f>IF($E35=0,"",IF($E35="not included",J35,VLOOKUP($E35,'DID List'!$A:$M,12,)))</f>
        <v/>
      </c>
      <c r="O35" s="68" t="str">
        <f>IF($E35=0,"",IF($E35="not included",K35,VLOOKUP($E35,'DID List'!$A:$M,13,)))</f>
        <v/>
      </c>
      <c r="P35" s="339" t="str">
        <f>IF(B35="","",IF(OR('Ingoing Substances'!H35=Languages!$A$66,'Ingoing Substances'!H35=Languages!$B$66),"Y",IF(OR('Ingoing Substances'!H35=Languages!$A$67,'Ingoing Substances'!H35=Languages!$B$67),"Y","N")))</f>
        <v/>
      </c>
      <c r="Q35" s="83"/>
      <c r="R35" s="19"/>
      <c r="S35" s="19"/>
    </row>
    <row r="36" spans="1:19" ht="15.75">
      <c r="A36" s="41">
        <v>27</v>
      </c>
      <c r="B36" s="238" t="str">
        <f>IF('Ingoing Substances'!B36="","",'Ingoing Substances'!B36)</f>
        <v/>
      </c>
      <c r="C36" s="239" t="str">
        <f>IF('Ingoing Substances'!C36="","",'Ingoing Substances'!C36)</f>
        <v/>
      </c>
      <c r="D36" s="240" t="str">
        <f>IF('Ingoing Substances'!G36="","",'Ingoing Substances'!G36)</f>
        <v/>
      </c>
      <c r="E36" s="6"/>
      <c r="F36" s="67" t="str">
        <f>IF(E36&gt;0,VLOOKUP(E36,'DID List'!A:M,3,FALSE),"   ")</f>
        <v xml:space="preserve">   </v>
      </c>
      <c r="G36" s="222" t="str">
        <f>IF('Ingoing Substances'!I36="","",'Ingoing Substances'!I36)</f>
        <v/>
      </c>
      <c r="H36" s="114"/>
      <c r="I36" s="116"/>
      <c r="J36" s="114"/>
      <c r="K36" s="114"/>
      <c r="L36" s="68" t="str">
        <f>IF($E36=0,"",IF($E36="not included",H36,VLOOKUP($E36,'DID List'!$A:$M,11,)))</f>
        <v/>
      </c>
      <c r="M36" s="221" t="str">
        <f>IF($E36=0,"",IF($E36="not included",I36,VLOOKUP($E36,'DID List'!$A:$M,10,)))</f>
        <v/>
      </c>
      <c r="N36" s="68" t="str">
        <f>IF($E36=0,"",IF($E36="not included",J36,VLOOKUP($E36,'DID List'!$A:$M,12,)))</f>
        <v/>
      </c>
      <c r="O36" s="68" t="str">
        <f>IF($E36=0,"",IF($E36="not included",K36,VLOOKUP($E36,'DID List'!$A:$M,13,)))</f>
        <v/>
      </c>
      <c r="P36" s="339" t="str">
        <f>IF(B36="","",IF(OR('Ingoing Substances'!H36=Languages!$A$66,'Ingoing Substances'!H36=Languages!$B$66),"Y",IF(OR('Ingoing Substances'!H36=Languages!$A$67,'Ingoing Substances'!H36=Languages!$B$67),"Y","N")))</f>
        <v/>
      </c>
      <c r="Q36" s="83"/>
      <c r="R36" s="19"/>
      <c r="S36" s="19"/>
    </row>
    <row r="37" spans="1:19" ht="15.75">
      <c r="A37" s="41">
        <v>28</v>
      </c>
      <c r="B37" s="238" t="str">
        <f>IF('Ingoing Substances'!B37="","",'Ingoing Substances'!B37)</f>
        <v/>
      </c>
      <c r="C37" s="239" t="str">
        <f>IF('Ingoing Substances'!C37="","",'Ingoing Substances'!C37)</f>
        <v/>
      </c>
      <c r="D37" s="240" t="str">
        <f>IF('Ingoing Substances'!G37="","",'Ingoing Substances'!G37)</f>
        <v/>
      </c>
      <c r="E37" s="6"/>
      <c r="F37" s="67" t="str">
        <f>IF(E37&gt;0,VLOOKUP(E37,'DID List'!A:M,3,FALSE),"   ")</f>
        <v xml:space="preserve">   </v>
      </c>
      <c r="G37" s="222" t="str">
        <f>IF('Ingoing Substances'!I37="","",'Ingoing Substances'!I37)</f>
        <v/>
      </c>
      <c r="H37" s="114"/>
      <c r="I37" s="116"/>
      <c r="J37" s="114"/>
      <c r="K37" s="114"/>
      <c r="L37" s="68" t="str">
        <f>IF($E37=0,"",IF($E37="not included",H37,VLOOKUP($E37,'DID List'!$A:$M,11,)))</f>
        <v/>
      </c>
      <c r="M37" s="221" t="str">
        <f>IF($E37=0,"",IF($E37="not included",I37,VLOOKUP($E37,'DID List'!$A:$M,10,)))</f>
        <v/>
      </c>
      <c r="N37" s="68" t="str">
        <f>IF($E37=0,"",IF($E37="not included",J37,VLOOKUP($E37,'DID List'!$A:$M,12,)))</f>
        <v/>
      </c>
      <c r="O37" s="68" t="str">
        <f>IF($E37=0,"",IF($E37="not included",K37,VLOOKUP($E37,'DID List'!$A:$M,13,)))</f>
        <v/>
      </c>
      <c r="P37" s="339" t="str">
        <f>IF(B37="","",IF(OR('Ingoing Substances'!H37=Languages!$A$66,'Ingoing Substances'!H37=Languages!$B$66),"Y",IF(OR('Ingoing Substances'!H37=Languages!$A$67,'Ingoing Substances'!H37=Languages!$B$67),"Y","N")))</f>
        <v/>
      </c>
      <c r="Q37" s="83"/>
      <c r="R37" s="19"/>
      <c r="S37" s="19"/>
    </row>
    <row r="38" spans="1:19" ht="15.75">
      <c r="A38" s="41">
        <v>29</v>
      </c>
      <c r="B38" s="238" t="str">
        <f>IF('Ingoing Substances'!B38="","",'Ingoing Substances'!B38)</f>
        <v/>
      </c>
      <c r="C38" s="239" t="str">
        <f>IF('Ingoing Substances'!C38="","",'Ingoing Substances'!C38)</f>
        <v/>
      </c>
      <c r="D38" s="240" t="str">
        <f>IF('Ingoing Substances'!G38="","",'Ingoing Substances'!G38)</f>
        <v/>
      </c>
      <c r="E38" s="6"/>
      <c r="F38" s="67" t="str">
        <f>IF(E38&gt;0,VLOOKUP(E38,'DID List'!A:M,3,FALSE),"   ")</f>
        <v xml:space="preserve">   </v>
      </c>
      <c r="G38" s="222" t="str">
        <f>IF('Ingoing Substances'!I38="","",'Ingoing Substances'!I38)</f>
        <v/>
      </c>
      <c r="H38" s="114"/>
      <c r="I38" s="116"/>
      <c r="J38" s="114"/>
      <c r="K38" s="114"/>
      <c r="L38" s="68" t="str">
        <f>IF($E38=0,"",IF($E38="not included",H38,VLOOKUP($E38,'DID List'!$A:$M,11,)))</f>
        <v/>
      </c>
      <c r="M38" s="221" t="str">
        <f>IF($E38=0,"",IF($E38="not included",I38,VLOOKUP($E38,'DID List'!$A:$M,10,)))</f>
        <v/>
      </c>
      <c r="N38" s="68" t="str">
        <f>IF($E38=0,"",IF($E38="not included",J38,VLOOKUP($E38,'DID List'!$A:$M,12,)))</f>
        <v/>
      </c>
      <c r="O38" s="68" t="str">
        <f>IF($E38=0,"",IF($E38="not included",K38,VLOOKUP($E38,'DID List'!$A:$M,13,)))</f>
        <v/>
      </c>
      <c r="P38" s="339" t="str">
        <f>IF(B38="","",IF(OR('Ingoing Substances'!H38=Languages!$A$66,'Ingoing Substances'!H38=Languages!$B$66),"Y",IF(OR('Ingoing Substances'!H38=Languages!$A$67,'Ingoing Substances'!H38=Languages!$B$67),"Y","N")))</f>
        <v/>
      </c>
      <c r="Q38" s="83"/>
      <c r="R38" s="19"/>
      <c r="S38" s="19"/>
    </row>
    <row r="39" spans="1:19" ht="15.75">
      <c r="A39" s="41">
        <v>30</v>
      </c>
      <c r="B39" s="238" t="str">
        <f>IF('Ingoing Substances'!B39="","",'Ingoing Substances'!B39)</f>
        <v/>
      </c>
      <c r="C39" s="239" t="str">
        <f>IF('Ingoing Substances'!C39="","",'Ingoing Substances'!C39)</f>
        <v/>
      </c>
      <c r="D39" s="240" t="str">
        <f>IF('Ingoing Substances'!G39="","",'Ingoing Substances'!G39)</f>
        <v/>
      </c>
      <c r="E39" s="6"/>
      <c r="F39" s="67" t="str">
        <f>IF(E39&gt;0,VLOOKUP(E39,'DID List'!A:M,3,FALSE),"   ")</f>
        <v xml:space="preserve">   </v>
      </c>
      <c r="G39" s="222" t="str">
        <f>IF('Ingoing Substances'!I39="","",'Ingoing Substances'!I39)</f>
        <v/>
      </c>
      <c r="H39" s="114"/>
      <c r="I39" s="116"/>
      <c r="J39" s="114"/>
      <c r="K39" s="114"/>
      <c r="L39" s="68" t="str">
        <f>IF($E39=0,"",IF($E39="not included",H39,VLOOKUP($E39,'DID List'!$A:$M,11,)))</f>
        <v/>
      </c>
      <c r="M39" s="221" t="str">
        <f>IF($E39=0,"",IF($E39="not included",I39,VLOOKUP($E39,'DID List'!$A:$M,10,)))</f>
        <v/>
      </c>
      <c r="N39" s="68" t="str">
        <f>IF($E39=0,"",IF($E39="not included",J39,VLOOKUP($E39,'DID List'!$A:$M,12,)))</f>
        <v/>
      </c>
      <c r="O39" s="68" t="str">
        <f>IF($E39=0,"",IF($E39="not included",K39,VLOOKUP($E39,'DID List'!$A:$M,13,)))</f>
        <v/>
      </c>
      <c r="P39" s="339" t="str">
        <f>IF(B39="","",IF(OR('Ingoing Substances'!H39=Languages!$A$66,'Ingoing Substances'!H39=Languages!$B$66),"Y",IF(OR('Ingoing Substances'!H39=Languages!$A$67,'Ingoing Substances'!H39=Languages!$B$67),"Y","N")))</f>
        <v/>
      </c>
      <c r="Q39" s="83"/>
      <c r="R39" s="19"/>
      <c r="S39" s="19"/>
    </row>
    <row r="40" spans="1:19" ht="15.75">
      <c r="A40" s="41">
        <v>31</v>
      </c>
      <c r="B40" s="238" t="str">
        <f>IF('Ingoing Substances'!B40="","",'Ingoing Substances'!B40)</f>
        <v/>
      </c>
      <c r="C40" s="239" t="str">
        <f>IF('Ingoing Substances'!C40="","",'Ingoing Substances'!C40)</f>
        <v/>
      </c>
      <c r="D40" s="240" t="str">
        <f>IF('Ingoing Substances'!G40="","",'Ingoing Substances'!G40)</f>
        <v/>
      </c>
      <c r="E40" s="6"/>
      <c r="F40" s="67" t="str">
        <f>IF(E40&gt;0,VLOOKUP(E40,'DID List'!A:M,3,FALSE),"   ")</f>
        <v xml:space="preserve">   </v>
      </c>
      <c r="G40" s="222" t="str">
        <f>IF('Ingoing Substances'!I40="","",'Ingoing Substances'!I40)</f>
        <v/>
      </c>
      <c r="H40" s="114"/>
      <c r="I40" s="116"/>
      <c r="J40" s="114"/>
      <c r="K40" s="114"/>
      <c r="L40" s="68" t="str">
        <f>IF($E40=0,"",IF($E40="not included",H40,VLOOKUP($E40,'DID List'!$A:$M,11,)))</f>
        <v/>
      </c>
      <c r="M40" s="221" t="str">
        <f>IF($E40=0,"",IF($E40="not included",I40,VLOOKUP($E40,'DID List'!$A:$M,10,)))</f>
        <v/>
      </c>
      <c r="N40" s="68" t="str">
        <f>IF($E40=0,"",IF($E40="not included",J40,VLOOKUP($E40,'DID List'!$A:$M,12,)))</f>
        <v/>
      </c>
      <c r="O40" s="68" t="str">
        <f>IF($E40=0,"",IF($E40="not included",K40,VLOOKUP($E40,'DID List'!$A:$M,13,)))</f>
        <v/>
      </c>
      <c r="P40" s="339" t="str">
        <f>IF(B40="","",IF(OR('Ingoing Substances'!H40=Languages!$A$66,'Ingoing Substances'!H40=Languages!$B$66),"Y",IF(OR('Ingoing Substances'!H40=Languages!$A$67,'Ingoing Substances'!H40=Languages!$B$67),"Y","N")))</f>
        <v/>
      </c>
      <c r="Q40" s="83"/>
      <c r="R40" s="19"/>
      <c r="S40" s="19"/>
    </row>
    <row r="41" spans="1:19" ht="15.75">
      <c r="A41" s="41">
        <v>32</v>
      </c>
      <c r="B41" s="238" t="str">
        <f>IF('Ingoing Substances'!B41="","",'Ingoing Substances'!B41)</f>
        <v/>
      </c>
      <c r="C41" s="239" t="str">
        <f>IF('Ingoing Substances'!C41="","",'Ingoing Substances'!C41)</f>
        <v/>
      </c>
      <c r="D41" s="240" t="str">
        <f>IF('Ingoing Substances'!G41="","",'Ingoing Substances'!G41)</f>
        <v/>
      </c>
      <c r="E41" s="6"/>
      <c r="F41" s="67" t="str">
        <f>IF(E41&gt;0,VLOOKUP(E41,'DID List'!A:M,3,FALSE),"   ")</f>
        <v xml:space="preserve">   </v>
      </c>
      <c r="G41" s="222" t="str">
        <f>IF('Ingoing Substances'!I41="","",'Ingoing Substances'!I41)</f>
        <v/>
      </c>
      <c r="H41" s="114"/>
      <c r="I41" s="116"/>
      <c r="J41" s="114"/>
      <c r="K41" s="114"/>
      <c r="L41" s="68" t="str">
        <f>IF($E41=0,"",IF($E41="not included",H41,VLOOKUP($E41,'DID List'!$A:$M,11,)))</f>
        <v/>
      </c>
      <c r="M41" s="221" t="str">
        <f>IF($E41=0,"",IF($E41="not included",I41,VLOOKUP($E41,'DID List'!$A:$M,10,)))</f>
        <v/>
      </c>
      <c r="N41" s="68" t="str">
        <f>IF($E41=0,"",IF($E41="not included",J41,VLOOKUP($E41,'DID List'!$A:$M,12,)))</f>
        <v/>
      </c>
      <c r="O41" s="68" t="str">
        <f>IF($E41=0,"",IF($E41="not included",K41,VLOOKUP($E41,'DID List'!$A:$M,13,)))</f>
        <v/>
      </c>
      <c r="P41" s="339" t="str">
        <f>IF(B41="","",IF(OR('Ingoing Substances'!H41=Languages!$A$66,'Ingoing Substances'!H41=Languages!$B$66),"Y",IF(OR('Ingoing Substances'!H41=Languages!$A$67,'Ingoing Substances'!H41=Languages!$B$67),"Y","N")))</f>
        <v/>
      </c>
      <c r="Q41" s="83"/>
      <c r="R41" s="19"/>
      <c r="S41" s="19"/>
    </row>
    <row r="42" spans="1:19" ht="15.75">
      <c r="A42" s="41">
        <v>33</v>
      </c>
      <c r="B42" s="238" t="str">
        <f>IF('Ingoing Substances'!B42="","",'Ingoing Substances'!B42)</f>
        <v/>
      </c>
      <c r="C42" s="239" t="str">
        <f>IF('Ingoing Substances'!C42="","",'Ingoing Substances'!C42)</f>
        <v/>
      </c>
      <c r="D42" s="240" t="str">
        <f>IF('Ingoing Substances'!G42="","",'Ingoing Substances'!G42)</f>
        <v/>
      </c>
      <c r="E42" s="6"/>
      <c r="F42" s="67" t="str">
        <f>IF(E42&gt;0,VLOOKUP(E42,'DID List'!A:M,3,FALSE),"   ")</f>
        <v xml:space="preserve">   </v>
      </c>
      <c r="G42" s="222" t="str">
        <f>IF('Ingoing Substances'!I42="","",'Ingoing Substances'!I42)</f>
        <v/>
      </c>
      <c r="H42" s="114"/>
      <c r="I42" s="116"/>
      <c r="J42" s="114"/>
      <c r="K42" s="114"/>
      <c r="L42" s="68" t="str">
        <f>IF($E42=0,"",IF($E42="not included",H42,VLOOKUP($E42,'DID List'!$A:$M,11,)))</f>
        <v/>
      </c>
      <c r="M42" s="221" t="str">
        <f>IF($E42=0,"",IF($E42="not included",I42,VLOOKUP($E42,'DID List'!$A:$M,10,)))</f>
        <v/>
      </c>
      <c r="N42" s="68" t="str">
        <f>IF($E42=0,"",IF($E42="not included",J42,VLOOKUP($E42,'DID List'!$A:$M,12,)))</f>
        <v/>
      </c>
      <c r="O42" s="68" t="str">
        <f>IF($E42=0,"",IF($E42="not included",K42,VLOOKUP($E42,'DID List'!$A:$M,13,)))</f>
        <v/>
      </c>
      <c r="P42" s="339" t="str">
        <f>IF(B42="","",IF(OR('Ingoing Substances'!H42=Languages!$A$66,'Ingoing Substances'!H42=Languages!$B$66),"Y",IF(OR('Ingoing Substances'!H42=Languages!$A$67,'Ingoing Substances'!H42=Languages!$B$67),"Y","N")))</f>
        <v/>
      </c>
      <c r="Q42" s="83"/>
      <c r="R42" s="19"/>
      <c r="S42" s="19"/>
    </row>
    <row r="43" spans="1:19" ht="15.75">
      <c r="A43" s="41">
        <v>34</v>
      </c>
      <c r="B43" s="238" t="str">
        <f>IF('Ingoing Substances'!B43="","",'Ingoing Substances'!B43)</f>
        <v/>
      </c>
      <c r="C43" s="239" t="str">
        <f>IF('Ingoing Substances'!C43="","",'Ingoing Substances'!C43)</f>
        <v/>
      </c>
      <c r="D43" s="240" t="str">
        <f>IF('Ingoing Substances'!G43="","",'Ingoing Substances'!G43)</f>
        <v/>
      </c>
      <c r="E43" s="6"/>
      <c r="F43" s="67" t="str">
        <f>IF(E43&gt;0,VLOOKUP(E43,'DID List'!A:M,3,FALSE),"   ")</f>
        <v xml:space="preserve">   </v>
      </c>
      <c r="G43" s="222" t="str">
        <f>IF('Ingoing Substances'!I43="","",'Ingoing Substances'!I43)</f>
        <v/>
      </c>
      <c r="H43" s="114"/>
      <c r="I43" s="116"/>
      <c r="J43" s="114"/>
      <c r="K43" s="114"/>
      <c r="L43" s="68" t="str">
        <f>IF($E43=0,"",IF($E43="not included",H43,VLOOKUP($E43,'DID List'!$A:$M,11,)))</f>
        <v/>
      </c>
      <c r="M43" s="221" t="str">
        <f>IF($E43=0,"",IF($E43="not included",I43,VLOOKUP($E43,'DID List'!$A:$M,10,)))</f>
        <v/>
      </c>
      <c r="N43" s="68" t="str">
        <f>IF($E43=0,"",IF($E43="not included",J43,VLOOKUP($E43,'DID List'!$A:$M,12,)))</f>
        <v/>
      </c>
      <c r="O43" s="68" t="str">
        <f>IF($E43=0,"",IF($E43="not included",K43,VLOOKUP($E43,'DID List'!$A:$M,13,)))</f>
        <v/>
      </c>
      <c r="P43" s="339" t="str">
        <f>IF(B43="","",IF(OR('Ingoing Substances'!H43=Languages!$A$66,'Ingoing Substances'!H43=Languages!$B$66),"Y",IF(OR('Ingoing Substances'!H43=Languages!$A$67,'Ingoing Substances'!H43=Languages!$B$67),"Y","N")))</f>
        <v/>
      </c>
      <c r="Q43" s="83"/>
      <c r="R43" s="19"/>
      <c r="S43" s="19"/>
    </row>
    <row r="44" spans="1:19" ht="15.75">
      <c r="A44" s="41">
        <v>35</v>
      </c>
      <c r="B44" s="238" t="str">
        <f>IF('Ingoing Substances'!B44="","",'Ingoing Substances'!B44)</f>
        <v/>
      </c>
      <c r="C44" s="239" t="str">
        <f>IF('Ingoing Substances'!C44="","",'Ingoing Substances'!C44)</f>
        <v/>
      </c>
      <c r="D44" s="240" t="str">
        <f>IF('Ingoing Substances'!G44="","",'Ingoing Substances'!G44)</f>
        <v/>
      </c>
      <c r="E44" s="6"/>
      <c r="F44" s="67" t="str">
        <f>IF(E44&gt;0,VLOOKUP(E44,'DID List'!A:M,3,FALSE),"   ")</f>
        <v xml:space="preserve">   </v>
      </c>
      <c r="G44" s="222" t="str">
        <f>IF('Ingoing Substances'!I44="","",'Ingoing Substances'!I44)</f>
        <v/>
      </c>
      <c r="H44" s="114"/>
      <c r="I44" s="116"/>
      <c r="J44" s="114"/>
      <c r="K44" s="114"/>
      <c r="L44" s="68" t="str">
        <f>IF($E44=0,"",IF($E44="not included",H44,VLOOKUP($E44,'DID List'!$A:$M,11,)))</f>
        <v/>
      </c>
      <c r="M44" s="221" t="str">
        <f>IF($E44=0,"",IF($E44="not included",I44,VLOOKUP($E44,'DID List'!$A:$M,10,)))</f>
        <v/>
      </c>
      <c r="N44" s="68" t="str">
        <f>IF($E44=0,"",IF($E44="not included",J44,VLOOKUP($E44,'DID List'!$A:$M,12,)))</f>
        <v/>
      </c>
      <c r="O44" s="68" t="str">
        <f>IF($E44=0,"",IF($E44="not included",K44,VLOOKUP($E44,'DID List'!$A:$M,13,)))</f>
        <v/>
      </c>
      <c r="P44" s="339" t="str">
        <f>IF(B44="","",IF(OR('Ingoing Substances'!H44=Languages!$A$66,'Ingoing Substances'!H44=Languages!$B$66),"Y",IF(OR('Ingoing Substances'!H44=Languages!$A$67,'Ingoing Substances'!H44=Languages!$B$67),"Y","N")))</f>
        <v/>
      </c>
      <c r="Q44" s="83"/>
      <c r="R44" s="19"/>
      <c r="S44" s="19"/>
    </row>
    <row r="45" spans="1:19" ht="15.75">
      <c r="A45" s="41">
        <v>36</v>
      </c>
      <c r="B45" s="238" t="str">
        <f>IF('Ingoing Substances'!B45="","",'Ingoing Substances'!B45)</f>
        <v/>
      </c>
      <c r="C45" s="239" t="str">
        <f>IF('Ingoing Substances'!C45="","",'Ingoing Substances'!C45)</f>
        <v/>
      </c>
      <c r="D45" s="240" t="str">
        <f>IF('Ingoing Substances'!G45="","",'Ingoing Substances'!G45)</f>
        <v/>
      </c>
      <c r="E45" s="6"/>
      <c r="F45" s="67" t="str">
        <f>IF(E45&gt;0,VLOOKUP(E45,'DID List'!A:M,3,FALSE),"   ")</f>
        <v xml:space="preserve">   </v>
      </c>
      <c r="G45" s="222" t="str">
        <f>IF('Ingoing Substances'!I45="","",'Ingoing Substances'!I45)</f>
        <v/>
      </c>
      <c r="H45" s="114"/>
      <c r="I45" s="116"/>
      <c r="J45" s="114"/>
      <c r="K45" s="114"/>
      <c r="L45" s="68" t="str">
        <f>IF($E45=0,"",IF($E45="not included",H45,VLOOKUP($E45,'DID List'!$A:$M,11,)))</f>
        <v/>
      </c>
      <c r="M45" s="221" t="str">
        <f>IF($E45=0,"",IF($E45="not included",I45,VLOOKUP($E45,'DID List'!$A:$M,10,)))</f>
        <v/>
      </c>
      <c r="N45" s="68" t="str">
        <f>IF($E45=0,"",IF($E45="not included",J45,VLOOKUP($E45,'DID List'!$A:$M,12,)))</f>
        <v/>
      </c>
      <c r="O45" s="68" t="str">
        <f>IF($E45=0,"",IF($E45="not included",K45,VLOOKUP($E45,'DID List'!$A:$M,13,)))</f>
        <v/>
      </c>
      <c r="P45" s="339" t="str">
        <f>IF(B45="","",IF(OR('Ingoing Substances'!H45=Languages!$A$66,'Ingoing Substances'!H45=Languages!$B$66),"Y",IF(OR('Ingoing Substances'!H45=Languages!$A$67,'Ingoing Substances'!H45=Languages!$B$67),"Y","N")))</f>
        <v/>
      </c>
      <c r="Q45" s="83"/>
      <c r="R45" s="19"/>
      <c r="S45" s="19"/>
    </row>
    <row r="46" spans="1:19" ht="15.75">
      <c r="A46" s="41">
        <v>37</v>
      </c>
      <c r="B46" s="238" t="str">
        <f>IF('Ingoing Substances'!B46="","",'Ingoing Substances'!B46)</f>
        <v/>
      </c>
      <c r="C46" s="239" t="str">
        <f>IF('Ingoing Substances'!C46="","",'Ingoing Substances'!C46)</f>
        <v/>
      </c>
      <c r="D46" s="240" t="str">
        <f>IF('Ingoing Substances'!G46="","",'Ingoing Substances'!G46)</f>
        <v/>
      </c>
      <c r="E46" s="6"/>
      <c r="F46" s="67" t="str">
        <f>IF(E46&gt;0,VLOOKUP(E46,'DID List'!A:M,3,FALSE),"   ")</f>
        <v xml:space="preserve">   </v>
      </c>
      <c r="G46" s="222" t="str">
        <f>IF('Ingoing Substances'!I46="","",'Ingoing Substances'!I46)</f>
        <v/>
      </c>
      <c r="H46" s="114"/>
      <c r="I46" s="116"/>
      <c r="J46" s="114"/>
      <c r="K46" s="114"/>
      <c r="L46" s="68" t="str">
        <f>IF($E46=0,"",IF($E46="not included",H46,VLOOKUP($E46,'DID List'!$A:$M,11,)))</f>
        <v/>
      </c>
      <c r="M46" s="221" t="str">
        <f>IF($E46=0,"",IF($E46="not included",I46,VLOOKUP($E46,'DID List'!$A:$M,10,)))</f>
        <v/>
      </c>
      <c r="N46" s="68" t="str">
        <f>IF($E46=0,"",IF($E46="not included",J46,VLOOKUP($E46,'DID List'!$A:$M,12,)))</f>
        <v/>
      </c>
      <c r="O46" s="68" t="str">
        <f>IF($E46=0,"",IF($E46="not included",K46,VLOOKUP($E46,'DID List'!$A:$M,13,)))</f>
        <v/>
      </c>
      <c r="P46" s="339" t="str">
        <f>IF(B46="","",IF(OR('Ingoing Substances'!H46=Languages!$A$66,'Ingoing Substances'!H46=Languages!$B$66),"Y",IF(OR('Ingoing Substances'!H46=Languages!$A$67,'Ingoing Substances'!H46=Languages!$B$67),"Y","N")))</f>
        <v/>
      </c>
      <c r="Q46" s="83"/>
      <c r="R46" s="19"/>
      <c r="S46" s="19"/>
    </row>
    <row r="47" spans="1:19" ht="15.75">
      <c r="A47" s="41">
        <v>38</v>
      </c>
      <c r="B47" s="238" t="str">
        <f>IF('Ingoing Substances'!B47="","",'Ingoing Substances'!B47)</f>
        <v/>
      </c>
      <c r="C47" s="239" t="str">
        <f>IF('Ingoing Substances'!C47="","",'Ingoing Substances'!C47)</f>
        <v/>
      </c>
      <c r="D47" s="240" t="str">
        <f>IF('Ingoing Substances'!G47="","",'Ingoing Substances'!G47)</f>
        <v/>
      </c>
      <c r="E47" s="6"/>
      <c r="F47" s="67" t="str">
        <f>IF(E47&gt;0,VLOOKUP(E47,'DID List'!A:M,3,FALSE),"   ")</f>
        <v xml:space="preserve">   </v>
      </c>
      <c r="G47" s="222" t="str">
        <f>IF('Ingoing Substances'!I47="","",'Ingoing Substances'!I47)</f>
        <v/>
      </c>
      <c r="H47" s="114"/>
      <c r="I47" s="116"/>
      <c r="J47" s="114"/>
      <c r="K47" s="114"/>
      <c r="L47" s="68" t="str">
        <f>IF($E47=0,"",IF($E47="not included",H47,VLOOKUP($E47,'DID List'!$A:$M,11,)))</f>
        <v/>
      </c>
      <c r="M47" s="221" t="str">
        <f>IF($E47=0,"",IF($E47="not included",I47,VLOOKUP($E47,'DID List'!$A:$M,10,)))</f>
        <v/>
      </c>
      <c r="N47" s="68" t="str">
        <f>IF($E47=0,"",IF($E47="not included",J47,VLOOKUP($E47,'DID List'!$A:$M,12,)))</f>
        <v/>
      </c>
      <c r="O47" s="68" t="str">
        <f>IF($E47=0,"",IF($E47="not included",K47,VLOOKUP($E47,'DID List'!$A:$M,13,)))</f>
        <v/>
      </c>
      <c r="P47" s="339" t="str">
        <f>IF(B47="","",IF(OR('Ingoing Substances'!H47=Languages!$A$66,'Ingoing Substances'!H47=Languages!$B$66),"Y",IF(OR('Ingoing Substances'!H47=Languages!$A$67,'Ingoing Substances'!H47=Languages!$B$67),"Y","N")))</f>
        <v/>
      </c>
      <c r="Q47" s="83"/>
      <c r="R47" s="19"/>
      <c r="S47" s="19"/>
    </row>
    <row r="48" spans="1:19" ht="15.75">
      <c r="A48" s="41">
        <v>39</v>
      </c>
      <c r="B48" s="238" t="str">
        <f>IF('Ingoing Substances'!B48="","",'Ingoing Substances'!B48)</f>
        <v/>
      </c>
      <c r="C48" s="239" t="str">
        <f>IF('Ingoing Substances'!C48="","",'Ingoing Substances'!C48)</f>
        <v/>
      </c>
      <c r="D48" s="240" t="str">
        <f>IF('Ingoing Substances'!G48="","",'Ingoing Substances'!G48)</f>
        <v/>
      </c>
      <c r="E48" s="6"/>
      <c r="F48" s="67" t="str">
        <f>IF(E48&gt;0,VLOOKUP(E48,'DID List'!A:M,3,FALSE),"   ")</f>
        <v xml:space="preserve">   </v>
      </c>
      <c r="G48" s="222" t="str">
        <f>IF('Ingoing Substances'!I48="","",'Ingoing Substances'!I48)</f>
        <v/>
      </c>
      <c r="H48" s="114"/>
      <c r="I48" s="116"/>
      <c r="J48" s="114"/>
      <c r="K48" s="114"/>
      <c r="L48" s="68" t="str">
        <f>IF($E48=0,"",IF($E48="not included",H48,VLOOKUP($E48,'DID List'!$A:$M,11,)))</f>
        <v/>
      </c>
      <c r="M48" s="221" t="str">
        <f>IF($E48=0,"",IF($E48="not included",I48,VLOOKUP($E48,'DID List'!$A:$M,10,)))</f>
        <v/>
      </c>
      <c r="N48" s="68" t="str">
        <f>IF($E48=0,"",IF($E48="not included",J48,VLOOKUP($E48,'DID List'!$A:$M,12,)))</f>
        <v/>
      </c>
      <c r="O48" s="68" t="str">
        <f>IF($E48=0,"",IF($E48="not included",K48,VLOOKUP($E48,'DID List'!$A:$M,13,)))</f>
        <v/>
      </c>
      <c r="P48" s="339" t="str">
        <f>IF(B48="","",IF(OR('Ingoing Substances'!H48=Languages!$A$66,'Ingoing Substances'!H48=Languages!$B$66),"Y",IF(OR('Ingoing Substances'!H48=Languages!$A$67,'Ingoing Substances'!H48=Languages!$B$67),"Y","N")))</f>
        <v/>
      </c>
      <c r="Q48" s="83"/>
      <c r="R48" s="19"/>
      <c r="S48" s="19"/>
    </row>
    <row r="49" spans="1:19" ht="15.75">
      <c r="A49" s="41">
        <v>40</v>
      </c>
      <c r="B49" s="238" t="str">
        <f>IF('Ingoing Substances'!B49="","",'Ingoing Substances'!B49)</f>
        <v/>
      </c>
      <c r="C49" s="239" t="str">
        <f>IF('Ingoing Substances'!C49="","",'Ingoing Substances'!C49)</f>
        <v/>
      </c>
      <c r="D49" s="240" t="str">
        <f>IF('Ingoing Substances'!G49="","",'Ingoing Substances'!G49)</f>
        <v/>
      </c>
      <c r="E49" s="6"/>
      <c r="F49" s="67" t="str">
        <f>IF(E49&gt;0,VLOOKUP(E49,'DID List'!A:M,3,FALSE),"   ")</f>
        <v xml:space="preserve">   </v>
      </c>
      <c r="G49" s="222" t="str">
        <f>IF('Ingoing Substances'!I49="","",'Ingoing Substances'!I49)</f>
        <v/>
      </c>
      <c r="H49" s="114"/>
      <c r="I49" s="116"/>
      <c r="J49" s="114"/>
      <c r="K49" s="114"/>
      <c r="L49" s="68" t="str">
        <f>IF($E49=0,"",IF($E49="not included",H49,VLOOKUP($E49,'DID List'!$A:$M,11,)))</f>
        <v/>
      </c>
      <c r="M49" s="221" t="str">
        <f>IF($E49=0,"",IF($E49="not included",I49,VLOOKUP($E49,'DID List'!$A:$M,10,)))</f>
        <v/>
      </c>
      <c r="N49" s="68" t="str">
        <f>IF($E49=0,"",IF($E49="not included",J49,VLOOKUP($E49,'DID List'!$A:$M,12,)))</f>
        <v/>
      </c>
      <c r="O49" s="68" t="str">
        <f>IF($E49=0,"",IF($E49="not included",K49,VLOOKUP($E49,'DID List'!$A:$M,13,)))</f>
        <v/>
      </c>
      <c r="P49" s="339" t="str">
        <f>IF(B49="","",IF(OR('Ingoing Substances'!H49=Languages!$A$66,'Ingoing Substances'!H49=Languages!$B$66),"Y",IF(OR('Ingoing Substances'!H49=Languages!$A$67,'Ingoing Substances'!H49=Languages!$B$67),"Y","N")))</f>
        <v/>
      </c>
      <c r="Q49" s="83"/>
      <c r="R49" s="19"/>
      <c r="S49" s="19"/>
    </row>
    <row r="50" spans="1:19" ht="15.75">
      <c r="A50" s="41">
        <v>41</v>
      </c>
      <c r="B50" s="238" t="str">
        <f>IF('Ingoing Substances'!B50="","",'Ingoing Substances'!B50)</f>
        <v/>
      </c>
      <c r="C50" s="239" t="str">
        <f>IF('Ingoing Substances'!C50="","",'Ingoing Substances'!C50)</f>
        <v/>
      </c>
      <c r="D50" s="240" t="str">
        <f>IF('Ingoing Substances'!G50="","",'Ingoing Substances'!G50)</f>
        <v/>
      </c>
      <c r="E50" s="6"/>
      <c r="F50" s="67" t="str">
        <f>IF(E50&gt;0,VLOOKUP(E50,'DID List'!A:M,3,FALSE),"   ")</f>
        <v xml:space="preserve">   </v>
      </c>
      <c r="G50" s="222" t="str">
        <f>IF('Ingoing Substances'!I50="","",'Ingoing Substances'!I50)</f>
        <v/>
      </c>
      <c r="H50" s="114"/>
      <c r="I50" s="116"/>
      <c r="J50" s="114"/>
      <c r="K50" s="114"/>
      <c r="L50" s="68" t="str">
        <f>IF($E50=0,"",IF($E50="not included",H50,VLOOKUP($E50,'DID List'!$A:$M,11,)))</f>
        <v/>
      </c>
      <c r="M50" s="221" t="str">
        <f>IF($E50=0,"",IF($E50="not included",I50,VLOOKUP($E50,'DID List'!$A:$M,10,)))</f>
        <v/>
      </c>
      <c r="N50" s="68" t="str">
        <f>IF($E50=0,"",IF($E50="not included",J50,VLOOKUP($E50,'DID List'!$A:$M,12,)))</f>
        <v/>
      </c>
      <c r="O50" s="68" t="str">
        <f>IF($E50=0,"",IF($E50="not included",K50,VLOOKUP($E50,'DID List'!$A:$M,13,)))</f>
        <v/>
      </c>
      <c r="P50" s="339" t="str">
        <f>IF(B50="","",IF(OR('Ingoing Substances'!H50=Languages!$A$66,'Ingoing Substances'!H50=Languages!$B$66),"Y",IF(OR('Ingoing Substances'!H50=Languages!$A$67,'Ingoing Substances'!H50=Languages!$B$67),"Y","N")))</f>
        <v/>
      </c>
      <c r="Q50" s="83"/>
      <c r="R50" s="19"/>
      <c r="S50" s="19"/>
    </row>
    <row r="51" spans="1:19" ht="15.75">
      <c r="A51" s="41">
        <v>42</v>
      </c>
      <c r="B51" s="238" t="str">
        <f>IF('Ingoing Substances'!B51="","",'Ingoing Substances'!B51)</f>
        <v/>
      </c>
      <c r="C51" s="239" t="str">
        <f>IF('Ingoing Substances'!C51="","",'Ingoing Substances'!C51)</f>
        <v/>
      </c>
      <c r="D51" s="240" t="str">
        <f>IF('Ingoing Substances'!G51="","",'Ingoing Substances'!G51)</f>
        <v/>
      </c>
      <c r="E51" s="6"/>
      <c r="F51" s="67" t="str">
        <f>IF(E51&gt;0,VLOOKUP(E51,'DID List'!A:M,3,FALSE),"   ")</f>
        <v xml:space="preserve">   </v>
      </c>
      <c r="G51" s="222" t="str">
        <f>IF('Ingoing Substances'!I51="","",'Ingoing Substances'!I51)</f>
        <v/>
      </c>
      <c r="H51" s="114"/>
      <c r="I51" s="116"/>
      <c r="J51" s="114"/>
      <c r="K51" s="114"/>
      <c r="L51" s="68" t="str">
        <f>IF($E51=0,"",IF($E51="not included",H51,VLOOKUP($E51,'DID List'!$A:$M,11,)))</f>
        <v/>
      </c>
      <c r="M51" s="221" t="str">
        <f>IF($E51=0,"",IF($E51="not included",I51,VLOOKUP($E51,'DID List'!$A:$M,10,)))</f>
        <v/>
      </c>
      <c r="N51" s="68" t="str">
        <f>IF($E51=0,"",IF($E51="not included",J51,VLOOKUP($E51,'DID List'!$A:$M,12,)))</f>
        <v/>
      </c>
      <c r="O51" s="68" t="str">
        <f>IF($E51=0,"",IF($E51="not included",K51,VLOOKUP($E51,'DID List'!$A:$M,13,)))</f>
        <v/>
      </c>
      <c r="P51" s="339" t="str">
        <f>IF(B51="","",IF(OR('Ingoing Substances'!H51=Languages!$A$66,'Ingoing Substances'!H51=Languages!$B$66),"Y",IF(OR('Ingoing Substances'!H51=Languages!$A$67,'Ingoing Substances'!H51=Languages!$B$67),"Y","N")))</f>
        <v/>
      </c>
      <c r="Q51" s="83"/>
      <c r="R51" s="19"/>
      <c r="S51" s="19"/>
    </row>
    <row r="52" spans="1:19" ht="15.75">
      <c r="A52" s="41">
        <v>43</v>
      </c>
      <c r="B52" s="238" t="str">
        <f>IF('Ingoing Substances'!B52="","",'Ingoing Substances'!B52)</f>
        <v/>
      </c>
      <c r="C52" s="239" t="str">
        <f>IF('Ingoing Substances'!C52="","",'Ingoing Substances'!C52)</f>
        <v/>
      </c>
      <c r="D52" s="240" t="str">
        <f>IF('Ingoing Substances'!G52="","",'Ingoing Substances'!G52)</f>
        <v/>
      </c>
      <c r="E52" s="6"/>
      <c r="F52" s="67" t="str">
        <f>IF(E52&gt;0,VLOOKUP(E52,'DID List'!A:M,3,FALSE),"   ")</f>
        <v xml:space="preserve">   </v>
      </c>
      <c r="G52" s="222" t="str">
        <f>IF('Ingoing Substances'!I52="","",'Ingoing Substances'!I52)</f>
        <v/>
      </c>
      <c r="H52" s="114"/>
      <c r="I52" s="116"/>
      <c r="J52" s="114"/>
      <c r="K52" s="114"/>
      <c r="L52" s="68" t="str">
        <f>IF($E52=0,"",IF($E52="not included",H52,VLOOKUP($E52,'DID List'!$A:$M,11,)))</f>
        <v/>
      </c>
      <c r="M52" s="221" t="str">
        <f>IF($E52=0,"",IF($E52="not included",I52,VLOOKUP($E52,'DID List'!$A:$M,10,)))</f>
        <v/>
      </c>
      <c r="N52" s="68" t="str">
        <f>IF($E52=0,"",IF($E52="not included",J52,VLOOKUP($E52,'DID List'!$A:$M,12,)))</f>
        <v/>
      </c>
      <c r="O52" s="68" t="str">
        <f>IF($E52=0,"",IF($E52="not included",K52,VLOOKUP($E52,'DID List'!$A:$M,13,)))</f>
        <v/>
      </c>
      <c r="P52" s="339" t="str">
        <f>IF(B52="","",IF(OR('Ingoing Substances'!H52=Languages!$A$66,'Ingoing Substances'!H52=Languages!$B$66),"Y",IF(OR('Ingoing Substances'!H52=Languages!$A$67,'Ingoing Substances'!H52=Languages!$B$67),"Y","N")))</f>
        <v/>
      </c>
      <c r="Q52" s="83"/>
      <c r="R52" s="19"/>
      <c r="S52" s="19"/>
    </row>
    <row r="53" spans="1:19" ht="15.75">
      <c r="A53" s="41">
        <v>44</v>
      </c>
      <c r="B53" s="238" t="str">
        <f>IF('Ingoing Substances'!B53="","",'Ingoing Substances'!B53)</f>
        <v/>
      </c>
      <c r="C53" s="239" t="str">
        <f>IF('Ingoing Substances'!C53="","",'Ingoing Substances'!C53)</f>
        <v/>
      </c>
      <c r="D53" s="240" t="str">
        <f>IF('Ingoing Substances'!G53="","",'Ingoing Substances'!G53)</f>
        <v/>
      </c>
      <c r="E53" s="6"/>
      <c r="F53" s="67" t="str">
        <f>IF(E53&gt;0,VLOOKUP(E53,'DID List'!A:M,3,FALSE),"   ")</f>
        <v xml:space="preserve">   </v>
      </c>
      <c r="G53" s="222" t="str">
        <f>IF('Ingoing Substances'!I53="","",'Ingoing Substances'!I53)</f>
        <v/>
      </c>
      <c r="H53" s="114"/>
      <c r="I53" s="116"/>
      <c r="J53" s="114"/>
      <c r="K53" s="114"/>
      <c r="L53" s="68" t="str">
        <f>IF($E53=0,"",IF($E53="not included",H53,VLOOKUP($E53,'DID List'!$A:$M,11,)))</f>
        <v/>
      </c>
      <c r="M53" s="221" t="str">
        <f>IF($E53=0,"",IF($E53="not included",I53,VLOOKUP($E53,'DID List'!$A:$M,10,)))</f>
        <v/>
      </c>
      <c r="N53" s="68" t="str">
        <f>IF($E53=0,"",IF($E53="not included",J53,VLOOKUP($E53,'DID List'!$A:$M,12,)))</f>
        <v/>
      </c>
      <c r="O53" s="68" t="str">
        <f>IF($E53=0,"",IF($E53="not included",K53,VLOOKUP($E53,'DID List'!$A:$M,13,)))</f>
        <v/>
      </c>
      <c r="P53" s="339" t="str">
        <f>IF(B53="","",IF(OR('Ingoing Substances'!H53=Languages!$A$66,'Ingoing Substances'!H53=Languages!$B$66),"Y",IF(OR('Ingoing Substances'!H53=Languages!$A$67,'Ingoing Substances'!H53=Languages!$B$67),"Y","N")))</f>
        <v/>
      </c>
      <c r="Q53" s="83"/>
      <c r="R53" s="19"/>
      <c r="S53" s="19"/>
    </row>
    <row r="54" spans="1:19" ht="15.75">
      <c r="A54" s="41">
        <v>45</v>
      </c>
      <c r="B54" s="238" t="str">
        <f>IF('Ingoing Substances'!B54="","",'Ingoing Substances'!B54)</f>
        <v/>
      </c>
      <c r="C54" s="239" t="str">
        <f>IF('Ingoing Substances'!C54="","",'Ingoing Substances'!C54)</f>
        <v/>
      </c>
      <c r="D54" s="240" t="str">
        <f>IF('Ingoing Substances'!G54="","",'Ingoing Substances'!G54)</f>
        <v/>
      </c>
      <c r="E54" s="6"/>
      <c r="F54" s="67" t="str">
        <f>IF(E54&gt;0,VLOOKUP(E54,'DID List'!A:M,3,FALSE),"   ")</f>
        <v xml:space="preserve">   </v>
      </c>
      <c r="G54" s="222" t="str">
        <f>IF('Ingoing Substances'!I54="","",'Ingoing Substances'!I54)</f>
        <v/>
      </c>
      <c r="H54" s="114"/>
      <c r="I54" s="116"/>
      <c r="J54" s="114"/>
      <c r="K54" s="114"/>
      <c r="L54" s="68" t="str">
        <f>IF($E54=0,"",IF($E54="not included",H54,VLOOKUP($E54,'DID List'!$A:$M,11,)))</f>
        <v/>
      </c>
      <c r="M54" s="221" t="str">
        <f>IF($E54=0,"",IF($E54="not included",I54,VLOOKUP($E54,'DID List'!$A:$M,10,)))</f>
        <v/>
      </c>
      <c r="N54" s="68" t="str">
        <f>IF($E54=0,"",IF($E54="not included",J54,VLOOKUP($E54,'DID List'!$A:$M,12,)))</f>
        <v/>
      </c>
      <c r="O54" s="68" t="str">
        <f>IF($E54=0,"",IF($E54="not included",K54,VLOOKUP($E54,'DID List'!$A:$M,13,)))</f>
        <v/>
      </c>
      <c r="P54" s="339" t="str">
        <f>IF(B54="","",IF(OR('Ingoing Substances'!H54=Languages!$A$66,'Ingoing Substances'!H54=Languages!$B$66),"Y",IF(OR('Ingoing Substances'!H54=Languages!$A$67,'Ingoing Substances'!H54=Languages!$B$67),"Y","N")))</f>
        <v/>
      </c>
      <c r="Q54" s="83"/>
      <c r="R54" s="19"/>
      <c r="S54" s="19"/>
    </row>
    <row r="55" spans="1:19" ht="15.75">
      <c r="A55" s="41">
        <v>46</v>
      </c>
      <c r="B55" s="238" t="str">
        <f>IF('Ingoing Substances'!B55="","",'Ingoing Substances'!B55)</f>
        <v/>
      </c>
      <c r="C55" s="239" t="str">
        <f>IF('Ingoing Substances'!C55="","",'Ingoing Substances'!C55)</f>
        <v/>
      </c>
      <c r="D55" s="240" t="str">
        <f>IF('Ingoing Substances'!G55="","",'Ingoing Substances'!G55)</f>
        <v/>
      </c>
      <c r="E55" s="6"/>
      <c r="F55" s="67" t="str">
        <f>IF(E55&gt;0,VLOOKUP(E55,'DID List'!A:M,3,FALSE),"   ")</f>
        <v xml:space="preserve">   </v>
      </c>
      <c r="G55" s="222" t="str">
        <f>IF('Ingoing Substances'!I55="","",'Ingoing Substances'!I55)</f>
        <v/>
      </c>
      <c r="H55" s="114"/>
      <c r="I55" s="116"/>
      <c r="J55" s="114"/>
      <c r="K55" s="114"/>
      <c r="L55" s="68" t="str">
        <f>IF($E55=0,"",IF($E55="not included",H55,VLOOKUP($E55,'DID List'!$A:$M,11,)))</f>
        <v/>
      </c>
      <c r="M55" s="221" t="str">
        <f>IF($E55=0,"",IF($E55="not included",I55,VLOOKUP($E55,'DID List'!$A:$M,10,)))</f>
        <v/>
      </c>
      <c r="N55" s="68" t="str">
        <f>IF($E55=0,"",IF($E55="not included",J55,VLOOKUP($E55,'DID List'!$A:$M,12,)))</f>
        <v/>
      </c>
      <c r="O55" s="68" t="str">
        <f>IF($E55=0,"",IF($E55="not included",K55,VLOOKUP($E55,'DID List'!$A:$M,13,)))</f>
        <v/>
      </c>
      <c r="P55" s="339" t="str">
        <f>IF(B55="","",IF(OR('Ingoing Substances'!H55=Languages!$A$66,'Ingoing Substances'!H55=Languages!$B$66),"Y",IF(OR('Ingoing Substances'!H55=Languages!$A$67,'Ingoing Substances'!H55=Languages!$B$67),"Y","N")))</f>
        <v/>
      </c>
      <c r="Q55" s="83"/>
      <c r="R55" s="19"/>
      <c r="S55" s="19"/>
    </row>
    <row r="56" spans="1:19" ht="15.75">
      <c r="A56" s="41">
        <v>47</v>
      </c>
      <c r="B56" s="238" t="str">
        <f>IF('Ingoing Substances'!B56="","",'Ingoing Substances'!B56)</f>
        <v/>
      </c>
      <c r="C56" s="239" t="str">
        <f>IF('Ingoing Substances'!C56="","",'Ingoing Substances'!C56)</f>
        <v/>
      </c>
      <c r="D56" s="240" t="str">
        <f>IF('Ingoing Substances'!G56="","",'Ingoing Substances'!G56)</f>
        <v/>
      </c>
      <c r="E56" s="6"/>
      <c r="F56" s="67" t="str">
        <f>IF(E56&gt;0,VLOOKUP(E56,'DID List'!A:M,3,FALSE),"   ")</f>
        <v xml:space="preserve">   </v>
      </c>
      <c r="G56" s="222" t="str">
        <f>IF('Ingoing Substances'!I56="","",'Ingoing Substances'!I56)</f>
        <v/>
      </c>
      <c r="H56" s="114"/>
      <c r="I56" s="116"/>
      <c r="J56" s="114"/>
      <c r="K56" s="114"/>
      <c r="L56" s="68" t="str">
        <f>IF($E56=0,"",IF($E56="not included",H56,VLOOKUP($E56,'DID List'!$A:$M,11,)))</f>
        <v/>
      </c>
      <c r="M56" s="221" t="str">
        <f>IF($E56=0,"",IF($E56="not included",I56,VLOOKUP($E56,'DID List'!$A:$M,10,)))</f>
        <v/>
      </c>
      <c r="N56" s="68" t="str">
        <f>IF($E56=0,"",IF($E56="not included",J56,VLOOKUP($E56,'DID List'!$A:$M,12,)))</f>
        <v/>
      </c>
      <c r="O56" s="68" t="str">
        <f>IF($E56=0,"",IF($E56="not included",K56,VLOOKUP($E56,'DID List'!$A:$M,13,)))</f>
        <v/>
      </c>
      <c r="P56" s="339" t="str">
        <f>IF(B56="","",IF(OR('Ingoing Substances'!H56=Languages!$A$66,'Ingoing Substances'!H56=Languages!$B$66),"Y",IF(OR('Ingoing Substances'!H56=Languages!$A$67,'Ingoing Substances'!H56=Languages!$B$67),"Y","N")))</f>
        <v/>
      </c>
      <c r="Q56" s="83"/>
      <c r="R56" s="19"/>
      <c r="S56" s="19"/>
    </row>
    <row r="57" spans="1:19" ht="15.75">
      <c r="A57" s="41">
        <v>48</v>
      </c>
      <c r="B57" s="238" t="str">
        <f>IF('Ingoing Substances'!B57="","",'Ingoing Substances'!B57)</f>
        <v/>
      </c>
      <c r="C57" s="239" t="str">
        <f>IF('Ingoing Substances'!C57="","",'Ingoing Substances'!C57)</f>
        <v/>
      </c>
      <c r="D57" s="240" t="str">
        <f>IF('Ingoing Substances'!G57="","",'Ingoing Substances'!G57)</f>
        <v/>
      </c>
      <c r="E57" s="6"/>
      <c r="F57" s="67" t="str">
        <f>IF(E57&gt;0,VLOOKUP(E57,'DID List'!A:M,3,FALSE),"   ")</f>
        <v xml:space="preserve">   </v>
      </c>
      <c r="G57" s="222" t="str">
        <f>IF('Ingoing Substances'!I57="","",'Ingoing Substances'!I57)</f>
        <v/>
      </c>
      <c r="H57" s="114"/>
      <c r="I57" s="116"/>
      <c r="J57" s="114"/>
      <c r="K57" s="114"/>
      <c r="L57" s="68" t="str">
        <f>IF($E57=0,"",IF($E57="not included",H57,VLOOKUP($E57,'DID List'!$A:$M,11,)))</f>
        <v/>
      </c>
      <c r="M57" s="221" t="str">
        <f>IF($E57=0,"",IF($E57="not included",I57,VLOOKUP($E57,'DID List'!$A:$M,10,)))</f>
        <v/>
      </c>
      <c r="N57" s="68" t="str">
        <f>IF($E57=0,"",IF($E57="not included",J57,VLOOKUP($E57,'DID List'!$A:$M,12,)))</f>
        <v/>
      </c>
      <c r="O57" s="68" t="str">
        <f>IF($E57=0,"",IF($E57="not included",K57,VLOOKUP($E57,'DID List'!$A:$M,13,)))</f>
        <v/>
      </c>
      <c r="P57" s="339" t="str">
        <f>IF(B57="","",IF(OR('Ingoing Substances'!H57=Languages!$A$66,'Ingoing Substances'!H57=Languages!$B$66),"Y",IF(OR('Ingoing Substances'!H57=Languages!$A$67,'Ingoing Substances'!H57=Languages!$B$67),"Y","N")))</f>
        <v/>
      </c>
      <c r="Q57" s="83"/>
      <c r="R57" s="19"/>
      <c r="S57" s="19"/>
    </row>
    <row r="58" spans="1:19" ht="15.75">
      <c r="A58" s="41">
        <v>49</v>
      </c>
      <c r="B58" s="238" t="str">
        <f>IF('Ingoing Substances'!B58="","",'Ingoing Substances'!B58)</f>
        <v/>
      </c>
      <c r="C58" s="239" t="str">
        <f>IF('Ingoing Substances'!C58="","",'Ingoing Substances'!C58)</f>
        <v/>
      </c>
      <c r="D58" s="240" t="str">
        <f>IF('Ingoing Substances'!G58="","",'Ingoing Substances'!G58)</f>
        <v/>
      </c>
      <c r="E58" s="6"/>
      <c r="F58" s="67" t="str">
        <f>IF(E58&gt;0,VLOOKUP(E58,'DID List'!A:M,3,FALSE),"   ")</f>
        <v xml:space="preserve">   </v>
      </c>
      <c r="G58" s="222" t="str">
        <f>IF('Ingoing Substances'!I58="","",'Ingoing Substances'!I58)</f>
        <v/>
      </c>
      <c r="H58" s="114"/>
      <c r="I58" s="116"/>
      <c r="J58" s="114"/>
      <c r="K58" s="114"/>
      <c r="L58" s="68" t="str">
        <f>IF($E58=0,"",IF($E58="not included",H58,VLOOKUP($E58,'DID List'!$A:$M,11,)))</f>
        <v/>
      </c>
      <c r="M58" s="221" t="str">
        <f>IF($E58=0,"",IF($E58="not included",I58,VLOOKUP($E58,'DID List'!$A:$M,10,)))</f>
        <v/>
      </c>
      <c r="N58" s="68" t="str">
        <f>IF($E58=0,"",IF($E58="not included",J58,VLOOKUP($E58,'DID List'!$A:$M,12,)))</f>
        <v/>
      </c>
      <c r="O58" s="68" t="str">
        <f>IF($E58=0,"",IF($E58="not included",K58,VLOOKUP($E58,'DID List'!$A:$M,13,)))</f>
        <v/>
      </c>
      <c r="P58" s="339" t="str">
        <f>IF(B58="","",IF(OR('Ingoing Substances'!H58=Languages!$A$66,'Ingoing Substances'!H58=Languages!$B$66),"Y",IF(OR('Ingoing Substances'!H58=Languages!$A$67,'Ingoing Substances'!H58=Languages!$B$67),"Y","N")))</f>
        <v/>
      </c>
      <c r="Q58" s="83"/>
      <c r="R58" s="19"/>
      <c r="S58" s="19"/>
    </row>
    <row r="59" spans="1:19" ht="15.75">
      <c r="A59" s="41">
        <v>50</v>
      </c>
      <c r="B59" s="238" t="str">
        <f>IF('Ingoing Substances'!B59="","",'Ingoing Substances'!B59)</f>
        <v/>
      </c>
      <c r="C59" s="239" t="str">
        <f>IF('Ingoing Substances'!C59="","",'Ingoing Substances'!C59)</f>
        <v/>
      </c>
      <c r="D59" s="240" t="str">
        <f>IF('Ingoing Substances'!G59="","",'Ingoing Substances'!G59)</f>
        <v/>
      </c>
      <c r="E59" s="6"/>
      <c r="F59" s="67" t="str">
        <f>IF(E59&gt;0,VLOOKUP(E59,'DID List'!A:M,3,FALSE),"   ")</f>
        <v xml:space="preserve">   </v>
      </c>
      <c r="G59" s="222" t="str">
        <f>IF('Ingoing Substances'!I59="","",'Ingoing Substances'!I59)</f>
        <v/>
      </c>
      <c r="H59" s="114"/>
      <c r="I59" s="116"/>
      <c r="J59" s="114"/>
      <c r="K59" s="114"/>
      <c r="L59" s="68" t="str">
        <f>IF($E59=0,"",IF($E59="not included",H59,VLOOKUP($E59,'DID List'!$A:$M,11,)))</f>
        <v/>
      </c>
      <c r="M59" s="221" t="str">
        <f>IF($E59=0,"",IF($E59="not included",I59,VLOOKUP($E59,'DID List'!$A:$M,10,)))</f>
        <v/>
      </c>
      <c r="N59" s="68" t="str">
        <f>IF($E59=0,"",IF($E59="not included",J59,VLOOKUP($E59,'DID List'!$A:$M,12,)))</f>
        <v/>
      </c>
      <c r="O59" s="68" t="str">
        <f>IF($E59=0,"",IF($E59="not included",K59,VLOOKUP($E59,'DID List'!$A:$M,13,)))</f>
        <v/>
      </c>
      <c r="P59" s="339" t="str">
        <f>IF(B59="","",IF(OR('Ingoing Substances'!H59=Languages!$A$66,'Ingoing Substances'!H59=Languages!$B$66),"Y",IF(OR('Ingoing Substances'!H59=Languages!$A$67,'Ingoing Substances'!H59=Languages!$B$67),"Y","N")))</f>
        <v/>
      </c>
      <c r="Q59" s="83"/>
      <c r="R59" s="19"/>
      <c r="S59" s="19"/>
    </row>
    <row r="60" spans="1:19" ht="15.75">
      <c r="A60" s="45"/>
      <c r="B60" s="46" t="str">
        <f>'Formulation Pre-Products'!B60</f>
        <v>Sum:</v>
      </c>
      <c r="C60" s="46"/>
      <c r="D60" s="45"/>
      <c r="E60" s="47"/>
      <c r="F60" s="82"/>
      <c r="G60" s="48">
        <f>SUM(G10:G59)</f>
        <v>0</v>
      </c>
      <c r="H60" s="69"/>
      <c r="I60" s="69"/>
      <c r="J60" s="69"/>
      <c r="K60" s="69"/>
      <c r="L60" s="50"/>
      <c r="M60" s="50"/>
      <c r="N60" s="50"/>
      <c r="O60" s="50"/>
      <c r="P60" s="59"/>
      <c r="Q60" s="54"/>
      <c r="R60" s="19"/>
      <c r="S60" s="19"/>
    </row>
    <row r="61" spans="1:19" ht="15.75">
      <c r="A61" s="24"/>
      <c r="B61" s="51"/>
      <c r="C61" s="24"/>
      <c r="D61" s="51"/>
      <c r="E61" s="51"/>
      <c r="F61" s="59"/>
      <c r="G61" s="23" t="str">
        <f>'Formulation Pre-Products'!E61</f>
        <v>(must be 100)</v>
      </c>
      <c r="H61" s="51"/>
      <c r="I61" s="51"/>
      <c r="J61" s="51"/>
      <c r="K61" s="51"/>
      <c r="L61" s="54"/>
      <c r="M61" s="54"/>
      <c r="N61" s="54"/>
      <c r="O61" s="59"/>
      <c r="P61" s="70"/>
      <c r="Q61" s="57"/>
      <c r="R61" s="19"/>
      <c r="S61" s="19"/>
    </row>
    <row r="62" spans="1:19" ht="15.75">
      <c r="A62" s="24"/>
      <c r="B62" s="51"/>
      <c r="C62" s="24"/>
      <c r="D62" s="51"/>
      <c r="E62" s="51"/>
      <c r="F62" s="59"/>
      <c r="G62" s="52"/>
      <c r="H62" s="51"/>
      <c r="I62" s="51"/>
      <c r="J62" s="51"/>
      <c r="K62" s="51"/>
      <c r="L62" s="54"/>
      <c r="M62" s="54"/>
      <c r="N62" s="54"/>
      <c r="O62" s="59"/>
      <c r="P62" s="70"/>
      <c r="Q62" s="57"/>
      <c r="R62" s="19"/>
      <c r="S62" s="19"/>
    </row>
    <row r="63" spans="1:19" ht="30" customHeight="1">
      <c r="A63" s="24"/>
      <c r="B63" s="394" t="str">
        <f>IF('Formulation Pre-Products'!$C$2=Languages!A3,Languages!A109,Languages!B109)</f>
        <v>1): If a DID-no will be selected the columns L and M (DF/TF) as well as N and O (biodegrability) filled automatically. If the substance is not in the DID-Liste select "not included" and fill-in the values for DF/TF and the biodegrability in the columns H to K.</v>
      </c>
      <c r="C63" s="394">
        <f>IF('Formulation Pre-Products'!$C$2=Languages!B34,Languages!B140,Languages!C140)</f>
        <v>0</v>
      </c>
      <c r="D63" s="394">
        <f>IF('Formulation Pre-Products'!$C$2=Languages!C34,Languages!C140,Languages!D140)</f>
        <v>0</v>
      </c>
      <c r="E63" s="394">
        <f>IF('Formulation Pre-Products'!$C$2=Languages!D34,Languages!D140,Languages!E140)</f>
        <v>0</v>
      </c>
      <c r="F63" s="394">
        <f>IF('Formulation Pre-Products'!$C$2=Languages!E34,Languages!E140,Languages!F140)</f>
        <v>0</v>
      </c>
      <c r="G63" s="394">
        <f>IF('Formulation Pre-Products'!$C$2=Languages!F34,Languages!F140,Languages!G140)</f>
        <v>0</v>
      </c>
      <c r="H63" s="394">
        <f>IF('Formulation Pre-Products'!$C$2=Languages!G34,Languages!G140,Languages!H140)</f>
        <v>0</v>
      </c>
      <c r="I63" s="394">
        <f>IF('Formulation Pre-Products'!$C$2=Languages!H34,Languages!H140,Languages!I140)</f>
        <v>0</v>
      </c>
      <c r="J63" s="394">
        <f>IF('Formulation Pre-Products'!$C$2=Languages!I34,Languages!I140,Languages!J140)</f>
        <v>0</v>
      </c>
      <c r="K63" s="394">
        <f>IF('Formulation Pre-Products'!$C$2=Languages!J34,Languages!J140,Languages!K140)</f>
        <v>0</v>
      </c>
      <c r="L63" s="394">
        <f>IF('Formulation Pre-Products'!$C$2=Languages!K34,Languages!K140,Languages!L140)</f>
        <v>0</v>
      </c>
      <c r="M63" s="394">
        <f>IF('Formulation Pre-Products'!$C$2=Languages!L34,Languages!L140,Languages!M140)</f>
        <v>0</v>
      </c>
      <c r="N63" s="394">
        <f>IF('Formulation Pre-Products'!$C$2=Languages!M34,Languages!M140,Languages!N140)</f>
        <v>0</v>
      </c>
      <c r="O63" s="394">
        <f>IF('Formulation Pre-Products'!$C$2=Languages!N34,Languages!N140,Languages!O140)</f>
        <v>0</v>
      </c>
      <c r="P63" s="70"/>
      <c r="Q63" s="57"/>
      <c r="R63" s="19"/>
      <c r="S63" s="19"/>
    </row>
    <row r="64" spans="1:19" ht="15.75">
      <c r="A64" s="24"/>
      <c r="B64" s="394" t="str">
        <f>IF('Formulation Pre-Products'!$C$2=Languages!A3,Languages!A47,Languages!B47)</f>
        <v>2) rubbing/abrasive agents = N</v>
      </c>
      <c r="C64" s="394">
        <f>IF('Formulation Pre-Products'!$C$2=Languages!B35,Languages!B141,Languages!C141)</f>
        <v>0</v>
      </c>
      <c r="D64" s="394">
        <f>IF('Formulation Pre-Products'!$C$2=Languages!C35,Languages!C141,Languages!D141)</f>
        <v>0</v>
      </c>
      <c r="E64" s="394">
        <f>IF('Formulation Pre-Products'!$C$2=Languages!D35,Languages!D141,Languages!E141)</f>
        <v>0</v>
      </c>
      <c r="F64" s="394">
        <f>IF('Formulation Pre-Products'!$C$2=Languages!E35,Languages!E141,Languages!F141)</f>
        <v>0</v>
      </c>
      <c r="G64" s="394">
        <f>IF('Formulation Pre-Products'!$C$2=Languages!F35,Languages!F141,Languages!G141)</f>
        <v>0</v>
      </c>
      <c r="H64" s="394">
        <f>IF('Formulation Pre-Products'!$C$2=Languages!G35,Languages!G141,Languages!H141)</f>
        <v>0</v>
      </c>
      <c r="I64" s="394">
        <f>IF('Formulation Pre-Products'!$C$2=Languages!H35,Languages!H141,Languages!I141)</f>
        <v>0</v>
      </c>
      <c r="J64" s="394">
        <f>IF('Formulation Pre-Products'!$C$2=Languages!I35,Languages!I141,Languages!J141)</f>
        <v>0</v>
      </c>
      <c r="K64" s="394">
        <f>IF('Formulation Pre-Products'!$C$2=Languages!J35,Languages!J141,Languages!K141)</f>
        <v>0</v>
      </c>
      <c r="L64" s="394">
        <f>IF('Formulation Pre-Products'!$C$2=Languages!K35,Languages!K141,Languages!L141)</f>
        <v>0</v>
      </c>
      <c r="M64" s="394">
        <f>IF('Formulation Pre-Products'!$C$2=Languages!L35,Languages!L141,Languages!M141)</f>
        <v>0</v>
      </c>
      <c r="N64" s="394">
        <f>IF('Formulation Pre-Products'!$C$2=Languages!M35,Languages!M141,Languages!N141)</f>
        <v>0</v>
      </c>
      <c r="O64" s="394">
        <f>IF('Formulation Pre-Products'!$C$2=Languages!N35,Languages!N141,Languages!O141)</f>
        <v>0</v>
      </c>
      <c r="P64" s="70"/>
      <c r="Q64" s="57"/>
      <c r="R64" s="19"/>
      <c r="S64" s="19"/>
    </row>
    <row r="65" spans="1:19" ht="15.75">
      <c r="A65" s="24"/>
      <c r="B65" s="55" t="str">
        <f>IF('Formulation Pre-Products'!$C$2=Languages!A3,Languages!A34,Languages!B34)</f>
        <v>3) automatically all ingoing substances ≥ 0,01% appear.</v>
      </c>
      <c r="C65" s="56"/>
      <c r="D65" s="55"/>
      <c r="E65" s="55"/>
      <c r="F65" s="70"/>
      <c r="G65" s="55"/>
      <c r="H65" s="55"/>
      <c r="I65" s="55"/>
      <c r="J65" s="55"/>
      <c r="K65" s="55"/>
      <c r="L65" s="57"/>
      <c r="M65" s="57"/>
      <c r="N65" s="57"/>
      <c r="O65" s="70"/>
      <c r="P65" s="102"/>
      <c r="Q65" s="59"/>
      <c r="R65" s="19"/>
      <c r="S65" s="19"/>
    </row>
    <row r="66" spans="1:19" ht="15.75">
      <c r="A66" s="24"/>
      <c r="B66" s="55" t="str">
        <f>'Ingoing Substances'!B66</f>
        <v>4) Fill-in the consecutive number of the sheet "Formulation Pre-products"</v>
      </c>
      <c r="C66" s="56"/>
      <c r="D66" s="55"/>
      <c r="E66" s="55"/>
      <c r="F66" s="70"/>
      <c r="G66" s="55"/>
      <c r="H66" s="55"/>
      <c r="I66" s="55"/>
      <c r="J66" s="55"/>
      <c r="K66" s="55"/>
      <c r="L66" s="57"/>
      <c r="M66" s="57"/>
      <c r="N66" s="57"/>
      <c r="O66" s="70"/>
      <c r="P66" s="59"/>
      <c r="Q66" s="59"/>
      <c r="R66" s="19"/>
      <c r="S66" s="19"/>
    </row>
    <row r="67" spans="1:19" ht="11.25" customHeight="1">
      <c r="A67" s="24"/>
      <c r="B67" s="51"/>
      <c r="C67" s="24"/>
      <c r="D67" s="51"/>
      <c r="E67" s="51"/>
      <c r="F67" s="59"/>
      <c r="G67" s="59"/>
      <c r="H67" s="51"/>
      <c r="I67" s="51"/>
      <c r="J67" s="51"/>
      <c r="K67" s="51"/>
      <c r="L67" s="54"/>
      <c r="M67" s="54"/>
      <c r="N67" s="54"/>
      <c r="O67" s="59"/>
      <c r="P67" s="59"/>
      <c r="Q67" s="59"/>
      <c r="R67" s="19"/>
      <c r="S67" s="19"/>
    </row>
    <row r="68" spans="1:19" ht="46.5" customHeight="1">
      <c r="A68" s="17"/>
      <c r="B68" s="386" t="str">
        <f>'Formulation Pre-Products'!B66</f>
        <v>remarks of the applicant</v>
      </c>
      <c r="C68" s="387"/>
      <c r="D68" s="387"/>
      <c r="E68" s="387"/>
      <c r="F68" s="387"/>
      <c r="G68" s="387"/>
      <c r="H68" s="387"/>
      <c r="I68" s="387"/>
      <c r="J68" s="387"/>
      <c r="K68" s="387"/>
      <c r="L68" s="387"/>
      <c r="M68" s="387"/>
      <c r="N68" s="387"/>
      <c r="O68" s="388"/>
      <c r="P68" s="59"/>
      <c r="Q68" s="54"/>
      <c r="R68" s="19"/>
      <c r="S68" s="19"/>
    </row>
    <row r="69" spans="1:19" ht="15.75">
      <c r="A69" s="24"/>
      <c r="B69" s="51"/>
      <c r="C69" s="24"/>
      <c r="D69" s="51"/>
      <c r="E69" s="51"/>
      <c r="F69" s="59"/>
      <c r="G69" s="59"/>
      <c r="H69" s="51"/>
      <c r="I69" s="51"/>
      <c r="J69" s="51"/>
      <c r="K69" s="51"/>
      <c r="L69" s="54"/>
      <c r="M69" s="54"/>
      <c r="N69" s="54"/>
      <c r="O69" s="59"/>
      <c r="P69" s="59"/>
      <c r="Q69" s="60"/>
      <c r="R69" s="19"/>
      <c r="S69" s="19"/>
    </row>
    <row r="70" spans="1:19" ht="15.75">
      <c r="A70" s="58"/>
      <c r="B70" s="10"/>
      <c r="C70" s="58"/>
      <c r="D70" s="59"/>
      <c r="E70" s="110" t="s">
        <v>260</v>
      </c>
      <c r="F70" s="59"/>
      <c r="G70" s="59"/>
      <c r="H70" s="59"/>
      <c r="I70" s="59"/>
      <c r="J70" s="59"/>
      <c r="K70" s="59"/>
      <c r="L70" s="60"/>
      <c r="M70" s="60"/>
      <c r="N70" s="60"/>
      <c r="O70" s="59"/>
      <c r="P70" s="59"/>
      <c r="Q70" s="60"/>
      <c r="R70" s="19"/>
      <c r="S70" s="19"/>
    </row>
    <row r="71" spans="1:19">
      <c r="A71" s="58"/>
      <c r="B71" s="60"/>
      <c r="C71" s="60"/>
      <c r="D71" s="60"/>
      <c r="E71" s="84" t="s">
        <v>221</v>
      </c>
      <c r="F71" s="85" t="str">
        <f>IF('Formulation Pre-Products'!$C$2=Languages!A3,Languages!A84,Languages!B84)</f>
        <v>no aerobic degradation / AC</v>
      </c>
      <c r="G71" s="60"/>
      <c r="H71" s="60"/>
      <c r="I71" s="60"/>
      <c r="J71" s="60"/>
      <c r="K71" s="60"/>
      <c r="L71" s="60"/>
      <c r="M71" s="60"/>
      <c r="N71" s="60"/>
      <c r="O71" s="60"/>
      <c r="P71" s="60"/>
      <c r="Q71" s="60"/>
      <c r="R71" s="60"/>
      <c r="S71" s="60"/>
    </row>
    <row r="72" spans="1:19">
      <c r="A72" s="58"/>
      <c r="B72" s="60"/>
      <c r="C72" s="60"/>
      <c r="D72" s="60"/>
      <c r="E72" s="84" t="s">
        <v>222</v>
      </c>
      <c r="F72" s="85" t="str">
        <f>IF('Formulation Pre-Products'!$C$2=Languages!A3,Languages!A85,Languages!B85)</f>
        <v>no anaerobic degradation / AC</v>
      </c>
      <c r="G72" s="60"/>
      <c r="H72" s="60"/>
      <c r="I72" s="60"/>
      <c r="J72" s="60"/>
      <c r="K72" s="60"/>
      <c r="L72" s="60"/>
      <c r="M72" s="60"/>
      <c r="N72" s="60"/>
      <c r="O72" s="60"/>
      <c r="P72" s="60"/>
      <c r="Q72" s="60"/>
      <c r="R72" s="60"/>
      <c r="S72" s="60"/>
    </row>
    <row r="73" spans="1:19">
      <c r="A73" s="58"/>
      <c r="B73" s="60"/>
      <c r="C73" s="60"/>
      <c r="D73" s="60"/>
      <c r="E73" s="84" t="s">
        <v>223</v>
      </c>
      <c r="F73" s="85" t="str">
        <f>IF('Formulation Pre-Products'!$C$2=Languages!A3,Languages!A86,Languages!B86)</f>
        <v>Persistent. The ingredient has failed the test for inherent biodegradability.</v>
      </c>
      <c r="G73" s="60"/>
      <c r="H73" s="60"/>
      <c r="I73" s="60"/>
      <c r="J73" s="60"/>
      <c r="K73" s="60"/>
      <c r="L73" s="60"/>
      <c r="M73" s="60"/>
      <c r="N73" s="60"/>
      <c r="O73" s="60"/>
      <c r="P73" s="60"/>
      <c r="Q73" s="60"/>
      <c r="R73" s="60"/>
      <c r="S73" s="60"/>
    </row>
    <row r="74" spans="1:19">
      <c r="A74" s="58"/>
      <c r="B74" s="60"/>
      <c r="C74" s="60"/>
      <c r="D74" s="60"/>
      <c r="E74" s="84" t="s">
        <v>224</v>
      </c>
      <c r="F74" s="85" t="str">
        <f>IF('Formulation Pre-Products'!$C$2=Languages!A3,Languages!A87,Languages!B87)</f>
        <v>The ingredient has not been tested.</v>
      </c>
      <c r="G74" s="60"/>
      <c r="H74" s="60"/>
      <c r="I74" s="60"/>
      <c r="J74" s="60"/>
      <c r="K74" s="60"/>
      <c r="L74" s="60"/>
      <c r="M74" s="60"/>
      <c r="N74" s="60"/>
      <c r="O74" s="60"/>
      <c r="P74" s="60"/>
      <c r="Q74" s="60"/>
      <c r="R74" s="60"/>
      <c r="S74" s="60"/>
    </row>
    <row r="75" spans="1:19">
      <c r="A75" s="58"/>
      <c r="B75" s="60"/>
      <c r="C75" s="60"/>
      <c r="D75" s="60"/>
      <c r="E75" s="84" t="s">
        <v>225</v>
      </c>
      <c r="F75" s="85" t="str">
        <f>IF('Formulation Pre-Products'!$C$2=Languages!A3,Languages!A88,Languages!B88)</f>
        <v>Not applicable</v>
      </c>
      <c r="G75" s="60"/>
      <c r="H75" s="60"/>
      <c r="I75" s="60"/>
      <c r="J75" s="60"/>
      <c r="K75" s="60"/>
      <c r="L75" s="60"/>
      <c r="M75" s="60"/>
      <c r="N75" s="60"/>
      <c r="O75" s="60"/>
      <c r="P75" s="60"/>
      <c r="Q75" s="60"/>
      <c r="R75" s="60"/>
      <c r="S75" s="60"/>
    </row>
    <row r="76" spans="1:19">
      <c r="A76" s="113"/>
      <c r="B76" s="60"/>
      <c r="C76" s="60"/>
      <c r="D76" s="60"/>
      <c r="E76" s="84"/>
      <c r="F76" s="85"/>
      <c r="G76" s="60"/>
      <c r="H76" s="60"/>
      <c r="I76" s="60"/>
      <c r="J76" s="60"/>
      <c r="K76" s="60"/>
      <c r="L76" s="60"/>
      <c r="M76" s="60"/>
      <c r="N76" s="60"/>
      <c r="O76" s="60"/>
      <c r="P76" s="60"/>
      <c r="Q76" s="60"/>
      <c r="R76" s="60"/>
      <c r="S76" s="60"/>
    </row>
    <row r="77" spans="1:19">
      <c r="A77" s="113"/>
      <c r="B77" s="60"/>
      <c r="C77" s="60"/>
      <c r="D77" s="60"/>
      <c r="E77" s="111" t="s">
        <v>261</v>
      </c>
      <c r="F77" s="85"/>
      <c r="G77" s="60"/>
      <c r="H77" s="60"/>
      <c r="I77" s="60"/>
      <c r="J77" s="60"/>
      <c r="K77" s="60"/>
      <c r="L77" s="60"/>
      <c r="M77" s="60"/>
      <c r="N77" s="60"/>
      <c r="O77" s="60"/>
      <c r="P77" s="60"/>
      <c r="Q77" s="60"/>
      <c r="R77" s="60"/>
      <c r="S77" s="60"/>
    </row>
    <row r="78" spans="1:19">
      <c r="A78" s="113"/>
      <c r="B78" s="60"/>
      <c r="C78" s="60"/>
      <c r="D78" s="60"/>
      <c r="E78" s="86" t="s">
        <v>227</v>
      </c>
      <c r="F78" s="85" t="str">
        <f>IF('Formulation Pre-Products'!$C$2=Languages!A3,Languages!A89,Languages!B89)</f>
        <v>Biodegradable under anaerobic conditions.</v>
      </c>
      <c r="G78" s="60"/>
      <c r="H78" s="60"/>
      <c r="I78" s="60"/>
      <c r="J78" s="60"/>
      <c r="K78" s="60"/>
      <c r="L78" s="60"/>
      <c r="M78" s="60"/>
      <c r="N78" s="60"/>
      <c r="O78" s="60"/>
      <c r="P78" s="60"/>
      <c r="Q78" s="60"/>
      <c r="R78" s="60"/>
      <c r="S78" s="60"/>
    </row>
    <row r="79" spans="1:19">
      <c r="A79" s="113"/>
      <c r="B79" s="60"/>
      <c r="C79" s="60"/>
      <c r="D79" s="60"/>
      <c r="E79" s="86" t="s">
        <v>228</v>
      </c>
      <c r="F79" s="85" t="str">
        <f>IF('Formulation Pre-Products'!$C$2=Languages!A3,Languages!A90,Languages!B90)</f>
        <v>Not biodegradable under anaerobic conditions.</v>
      </c>
      <c r="G79" s="60"/>
      <c r="H79" s="60"/>
      <c r="I79" s="60"/>
      <c r="J79" s="60"/>
      <c r="K79" s="60"/>
      <c r="L79" s="60"/>
      <c r="M79" s="60"/>
      <c r="N79" s="60"/>
      <c r="O79" s="60"/>
      <c r="P79" s="60"/>
      <c r="Q79" s="60"/>
      <c r="R79" s="60"/>
      <c r="S79" s="60"/>
    </row>
    <row r="80" spans="1:19">
      <c r="A80" s="113"/>
      <c r="B80" s="60"/>
      <c r="C80" s="60"/>
      <c r="D80" s="60"/>
      <c r="E80" s="86" t="s">
        <v>229</v>
      </c>
      <c r="F80" s="85" t="str">
        <f>IF('Formulation Pre-Products'!$C$2=Languages!A3,Languages!A91,Languages!B91)</f>
        <v>The ingredient has not been tested.</v>
      </c>
      <c r="G80" s="60"/>
      <c r="H80" s="60"/>
      <c r="I80" s="60"/>
      <c r="J80" s="60"/>
      <c r="K80" s="60"/>
      <c r="L80" s="60"/>
      <c r="M80" s="60"/>
      <c r="N80" s="60"/>
      <c r="O80" s="60"/>
      <c r="P80" s="60"/>
      <c r="Q80" s="60"/>
      <c r="R80" s="60"/>
      <c r="S80" s="60"/>
    </row>
    <row r="81" spans="1:19">
      <c r="A81" s="113"/>
      <c r="B81" s="60"/>
      <c r="C81" s="60"/>
      <c r="D81" s="60"/>
      <c r="E81" s="86" t="s">
        <v>230</v>
      </c>
      <c r="F81" s="85" t="str">
        <f>IF('Formulation Pre-Products'!$C$2=Languages!A3,Languages!A92,Languages!B92)</f>
        <v>Not applicable</v>
      </c>
      <c r="G81" s="60"/>
      <c r="H81" s="60"/>
      <c r="I81" s="60"/>
      <c r="J81" s="60"/>
      <c r="K81" s="60"/>
      <c r="L81" s="60"/>
      <c r="M81" s="60"/>
      <c r="N81" s="60"/>
      <c r="O81" s="60"/>
      <c r="P81" s="60"/>
      <c r="Q81" s="60"/>
      <c r="R81" s="60"/>
      <c r="S81" s="60"/>
    </row>
    <row r="82" spans="1:19">
      <c r="A82" s="113"/>
      <c r="B82" s="60"/>
      <c r="C82" s="60"/>
      <c r="D82" s="60"/>
      <c r="E82" s="60"/>
      <c r="F82" s="60"/>
      <c r="G82" s="60"/>
      <c r="H82" s="60"/>
      <c r="I82" s="60"/>
      <c r="J82" s="60"/>
      <c r="K82" s="60"/>
      <c r="L82" s="60"/>
      <c r="M82" s="60"/>
      <c r="N82" s="60"/>
      <c r="O82" s="60"/>
      <c r="P82" s="60"/>
      <c r="Q82" s="60"/>
      <c r="R82" s="60"/>
      <c r="S82" s="60"/>
    </row>
    <row r="83" spans="1:19">
      <c r="A83" s="113"/>
      <c r="B83" s="60"/>
      <c r="C83" s="60"/>
      <c r="D83" s="60"/>
      <c r="E83" s="60"/>
      <c r="F83" s="60"/>
      <c r="G83" s="60"/>
      <c r="H83" s="60"/>
      <c r="I83" s="60"/>
      <c r="J83" s="60"/>
      <c r="K83" s="60"/>
      <c r="L83" s="60"/>
      <c r="M83" s="60"/>
      <c r="N83" s="60"/>
      <c r="O83" s="60"/>
      <c r="P83" s="60"/>
      <c r="Q83" s="60"/>
      <c r="R83" s="60"/>
      <c r="S83" s="60"/>
    </row>
    <row r="84" spans="1:19">
      <c r="A84" s="113"/>
      <c r="B84" s="60"/>
      <c r="C84" s="60"/>
      <c r="D84" s="60"/>
      <c r="E84" s="60"/>
      <c r="F84" s="60"/>
      <c r="G84" s="60"/>
      <c r="H84" s="60"/>
      <c r="I84" s="60"/>
      <c r="J84" s="60"/>
      <c r="K84" s="60"/>
      <c r="L84" s="60"/>
      <c r="M84" s="60"/>
      <c r="N84" s="60"/>
      <c r="O84" s="60"/>
      <c r="P84" s="60"/>
      <c r="Q84" s="60"/>
      <c r="R84" s="60"/>
      <c r="S84" s="60"/>
    </row>
  </sheetData>
  <sheetProtection password="CF44" sheet="1" objects="1" scenarios="1" formatCells="0" formatColumns="0" formatRows="0" selectLockedCells="1" autoFilter="0"/>
  <autoFilter ref="B8:B61"/>
  <mergeCells count="15">
    <mergeCell ref="I4:J4"/>
    <mergeCell ref="I5:J5"/>
    <mergeCell ref="A3:B3"/>
    <mergeCell ref="A4:B4"/>
    <mergeCell ref="A5:B5"/>
    <mergeCell ref="C3:F3"/>
    <mergeCell ref="C4:F4"/>
    <mergeCell ref="C5:F5"/>
    <mergeCell ref="B68:O68"/>
    <mergeCell ref="B63:O63"/>
    <mergeCell ref="H8:K8"/>
    <mergeCell ref="A6:B6"/>
    <mergeCell ref="C6:F6"/>
    <mergeCell ref="N8:O8"/>
    <mergeCell ref="B64:O64"/>
  </mergeCells>
  <phoneticPr fontId="4" type="noConversion"/>
  <conditionalFormatting sqref="H11:K11">
    <cfRule type="expression" dxfId="85" priority="42" stopIfTrue="1">
      <formula>$E$11="not included"</formula>
    </cfRule>
  </conditionalFormatting>
  <conditionalFormatting sqref="H12">
    <cfRule type="expression" dxfId="84" priority="40" stopIfTrue="1">
      <formula>$E$12="not included"</formula>
    </cfRule>
  </conditionalFormatting>
  <conditionalFormatting sqref="H13">
    <cfRule type="expression" dxfId="83" priority="39" stopIfTrue="1">
      <formula>$E$13="not included"</formula>
    </cfRule>
  </conditionalFormatting>
  <conditionalFormatting sqref="H14">
    <cfRule type="expression" dxfId="82" priority="38" stopIfTrue="1">
      <formula>$E$14="not included"</formula>
    </cfRule>
  </conditionalFormatting>
  <conditionalFormatting sqref="H15">
    <cfRule type="expression" dxfId="81" priority="37" stopIfTrue="1">
      <formula>$E$15="not included"</formula>
    </cfRule>
  </conditionalFormatting>
  <conditionalFormatting sqref="H16">
    <cfRule type="expression" dxfId="80" priority="36" stopIfTrue="1">
      <formula>$E$16="not included"</formula>
    </cfRule>
  </conditionalFormatting>
  <conditionalFormatting sqref="H17">
    <cfRule type="expression" dxfId="79" priority="35" stopIfTrue="1">
      <formula>$E$17="not included"</formula>
    </cfRule>
  </conditionalFormatting>
  <conditionalFormatting sqref="H18">
    <cfRule type="expression" dxfId="78" priority="34" stopIfTrue="1">
      <formula>$E$18="not included"</formula>
    </cfRule>
  </conditionalFormatting>
  <conditionalFormatting sqref="H19">
    <cfRule type="expression" dxfId="77" priority="33" stopIfTrue="1">
      <formula>$E$19="not included"</formula>
    </cfRule>
  </conditionalFormatting>
  <conditionalFormatting sqref="H20">
    <cfRule type="expression" dxfId="76" priority="32" stopIfTrue="1">
      <formula>$E$20="not included"</formula>
    </cfRule>
  </conditionalFormatting>
  <conditionalFormatting sqref="H21">
    <cfRule type="expression" dxfId="75" priority="31" stopIfTrue="1">
      <formula>$E$21="not included"</formula>
    </cfRule>
  </conditionalFormatting>
  <conditionalFormatting sqref="H22">
    <cfRule type="expression" dxfId="74" priority="30" stopIfTrue="1">
      <formula>$E$22="not included"</formula>
    </cfRule>
  </conditionalFormatting>
  <conditionalFormatting sqref="H23">
    <cfRule type="expression" dxfId="73" priority="29" stopIfTrue="1">
      <formula>$E$23="not included"</formula>
    </cfRule>
  </conditionalFormatting>
  <conditionalFormatting sqref="H24">
    <cfRule type="expression" dxfId="72" priority="28" stopIfTrue="1">
      <formula>$E$24="not included"</formula>
    </cfRule>
  </conditionalFormatting>
  <conditionalFormatting sqref="H25">
    <cfRule type="expression" dxfId="71" priority="27" stopIfTrue="1">
      <formula>$E$25="not included"</formula>
    </cfRule>
  </conditionalFormatting>
  <conditionalFormatting sqref="H26">
    <cfRule type="expression" dxfId="70" priority="26" stopIfTrue="1">
      <formula>$E$26="not included"</formula>
    </cfRule>
  </conditionalFormatting>
  <conditionalFormatting sqref="H27">
    <cfRule type="expression" dxfId="69" priority="25" stopIfTrue="1">
      <formula>$E$27="not included"</formula>
    </cfRule>
  </conditionalFormatting>
  <conditionalFormatting sqref="H28">
    <cfRule type="expression" dxfId="68" priority="24" stopIfTrue="1">
      <formula>$E$28="not included"</formula>
    </cfRule>
  </conditionalFormatting>
  <conditionalFormatting sqref="H29:H59">
    <cfRule type="expression" dxfId="67" priority="23" stopIfTrue="1">
      <formula>$E$29="not included"</formula>
    </cfRule>
  </conditionalFormatting>
  <conditionalFormatting sqref="I12:K12">
    <cfRule type="expression" dxfId="66" priority="20" stopIfTrue="1">
      <formula>$E$12="not included"</formula>
    </cfRule>
  </conditionalFormatting>
  <conditionalFormatting sqref="I13:K13">
    <cfRule type="expression" dxfId="65" priority="19" stopIfTrue="1">
      <formula>$E$13="not included"</formula>
    </cfRule>
  </conditionalFormatting>
  <conditionalFormatting sqref="I14:K14">
    <cfRule type="expression" dxfId="64" priority="18" stopIfTrue="1">
      <formula>$E$14="not included"</formula>
    </cfRule>
  </conditionalFormatting>
  <conditionalFormatting sqref="I15:K15">
    <cfRule type="expression" dxfId="63" priority="17" stopIfTrue="1">
      <formula>$E$15="not included"</formula>
    </cfRule>
  </conditionalFormatting>
  <conditionalFormatting sqref="I16:K16">
    <cfRule type="expression" dxfId="62" priority="16" stopIfTrue="1">
      <formula>$E$16="not included"</formula>
    </cfRule>
  </conditionalFormatting>
  <conditionalFormatting sqref="I17:K17">
    <cfRule type="expression" dxfId="61" priority="15" stopIfTrue="1">
      <formula>$E$17="not included"</formula>
    </cfRule>
  </conditionalFormatting>
  <conditionalFormatting sqref="I18:K18">
    <cfRule type="expression" dxfId="60" priority="14" stopIfTrue="1">
      <formula>$E$18="not included"</formula>
    </cfRule>
  </conditionalFormatting>
  <conditionalFormatting sqref="I19:K19">
    <cfRule type="expression" dxfId="59" priority="13" stopIfTrue="1">
      <formula>$E$19="not included"</formula>
    </cfRule>
  </conditionalFormatting>
  <conditionalFormatting sqref="I20:K20">
    <cfRule type="expression" dxfId="58" priority="12" stopIfTrue="1">
      <formula>$E$20="not included"</formula>
    </cfRule>
  </conditionalFormatting>
  <conditionalFormatting sqref="I21:K21">
    <cfRule type="expression" dxfId="57" priority="11" stopIfTrue="1">
      <formula>$E$21="not included"</formula>
    </cfRule>
  </conditionalFormatting>
  <conditionalFormatting sqref="I22:K22">
    <cfRule type="expression" dxfId="56" priority="10" stopIfTrue="1">
      <formula>$E$22="not included"</formula>
    </cfRule>
  </conditionalFormatting>
  <conditionalFormatting sqref="I23:K23">
    <cfRule type="expression" dxfId="55" priority="9" stopIfTrue="1">
      <formula>$E$23="not included"</formula>
    </cfRule>
  </conditionalFormatting>
  <conditionalFormatting sqref="I24:K24">
    <cfRule type="expression" dxfId="54" priority="8" stopIfTrue="1">
      <formula>$E$24="not included"</formula>
    </cfRule>
  </conditionalFormatting>
  <conditionalFormatting sqref="I25:K25">
    <cfRule type="expression" dxfId="53" priority="7" stopIfTrue="1">
      <formula>$E$25="not included"</formula>
    </cfRule>
  </conditionalFormatting>
  <conditionalFormatting sqref="I26:K26">
    <cfRule type="expression" dxfId="52" priority="6" stopIfTrue="1">
      <formula>$E$26="not included"</formula>
    </cfRule>
  </conditionalFormatting>
  <conditionalFormatting sqref="I27:K27">
    <cfRule type="expression" dxfId="51" priority="5" stopIfTrue="1">
      <formula>$E$27="not included"</formula>
    </cfRule>
  </conditionalFormatting>
  <conditionalFormatting sqref="I28:K28">
    <cfRule type="expression" dxfId="50" priority="4" stopIfTrue="1">
      <formula>$E$28="not included"</formula>
    </cfRule>
  </conditionalFormatting>
  <conditionalFormatting sqref="I29:K59">
    <cfRule type="expression" dxfId="49" priority="3" stopIfTrue="1">
      <formula>$E$29="not included"</formula>
    </cfRule>
  </conditionalFormatting>
  <dataValidations xWindow="537" yWindow="475" count="6">
    <dataValidation type="list" showInputMessage="1" showErrorMessage="1" errorTitle="DID Nummer" error="not a number from the DID-List" promptTitle="DID Nummer" prompt="Please fill-in or select. If substance not included in the DID-List select &quot;not included&quot;. In this case estimate values for column H to K and fill-in." sqref="E11:E59">
      <formula1>DID</formula1>
    </dataValidation>
    <dataValidation type="list" allowBlank="1" showInputMessage="1" showErrorMessage="1" sqref="H11:H59">
      <formula1>AW</formula1>
    </dataValidation>
    <dataValidation type="list" allowBlank="1" showInputMessage="1" showErrorMessage="1" sqref="J11:J59">
      <formula1>aNBO</formula1>
    </dataValidation>
    <dataValidation type="list" allowBlank="1" showInputMessage="1" showErrorMessage="1" sqref="K11:K59">
      <formula1>anNBO</formula1>
    </dataValidation>
    <dataValidation type="list" allowBlank="1" showInputMessage="1" showErrorMessage="1" error="Bitte auswählen!" sqref="Q11:Q59">
      <formula1>janein</formula1>
    </dataValidation>
    <dataValidation allowBlank="1" showInputMessage="1" showErrorMessage="1" error="Bitte auswählen!" sqref="P11:P59"/>
  </dataValidations>
  <pageMargins left="0.78740157499999996" right="0.78740157499999996" top="0.984251969" bottom="0.984251969" header="0.4921259845" footer="0.4921259845"/>
  <pageSetup paperSize="9" scale="40" orientation="landscape" r:id="rId1"/>
  <headerFooter alignWithMargins="0"/>
  <ignoredErrors>
    <ignoredError sqref="B68 I4:J4 C3:C6 I5 B11:D29 G11:G29 B30:G59" unlockedFormula="1"/>
  </ignoredErrors>
</worksheet>
</file>

<file path=xl/worksheets/sheet6.xml><?xml version="1.0" encoding="utf-8"?>
<worksheet xmlns="http://schemas.openxmlformats.org/spreadsheetml/2006/main" xmlns:r="http://schemas.openxmlformats.org/officeDocument/2006/relationships">
  <sheetPr codeName="Tabelle5">
    <pageSetUpPr fitToPage="1"/>
  </sheetPr>
  <dimension ref="A1:Q156"/>
  <sheetViews>
    <sheetView zoomScaleNormal="100" workbookViewId="0">
      <selection activeCell="B65" sqref="B65:J65"/>
    </sheetView>
  </sheetViews>
  <sheetFormatPr defaultColWidth="11.42578125" defaultRowHeight="12.75"/>
  <cols>
    <col min="1" max="1" width="3.7109375" style="1" customWidth="1"/>
    <col min="2" max="2" width="35.28515625" customWidth="1"/>
    <col min="3" max="3" width="17.28515625" style="1" customWidth="1"/>
    <col min="4" max="4" width="11.7109375" customWidth="1"/>
    <col min="5" max="5" width="14.28515625" bestFit="1" customWidth="1"/>
    <col min="6" max="6" width="13.42578125" bestFit="1" customWidth="1"/>
    <col min="7" max="7" width="12.28515625" style="2" customWidth="1"/>
    <col min="8" max="8" width="12.140625" style="2" customWidth="1"/>
    <col min="9" max="9" width="18.140625" style="2" customWidth="1"/>
    <col min="10" max="10" width="18.140625" customWidth="1"/>
  </cols>
  <sheetData>
    <row r="1" spans="1:17" s="7" customFormat="1" ht="15.75">
      <c r="A1" s="17"/>
      <c r="B1" s="18" t="str">
        <f>IF('Formulation Pre-Products'!$C$2=Languages!A3,Languages!A111,Languages!B111)</f>
        <v>rinse-off cosmetic products: Calculation criteria 1 and 2</v>
      </c>
      <c r="C1" s="18"/>
      <c r="D1" s="17"/>
      <c r="E1" s="19"/>
      <c r="F1" s="19" t="str">
        <f>'Formulation Pre-Products'!F1</f>
        <v>(2014/893/EU</v>
      </c>
      <c r="G1" s="61"/>
      <c r="H1" s="20" t="str">
        <f>'Formulation Pre-Products'!G1</f>
        <v xml:space="preserve">(please fill-in all red coloured fields) </v>
      </c>
      <c r="J1" s="61"/>
      <c r="K1" s="19"/>
      <c r="L1" s="19"/>
      <c r="M1" s="19"/>
      <c r="N1" s="19"/>
      <c r="O1" s="19"/>
      <c r="P1" s="19"/>
      <c r="Q1" s="19"/>
    </row>
    <row r="2" spans="1:17" s="7" customFormat="1" ht="15.75">
      <c r="A2" s="24"/>
      <c r="B2" s="51"/>
      <c r="C2" s="51"/>
      <c r="D2" s="24"/>
      <c r="E2" s="51"/>
      <c r="F2" s="51"/>
      <c r="G2" s="54"/>
      <c r="H2" s="63"/>
      <c r="I2" s="22"/>
      <c r="J2" s="22"/>
      <c r="K2" s="19"/>
      <c r="L2" s="19"/>
      <c r="M2" s="19"/>
      <c r="N2" s="19"/>
      <c r="O2" s="19"/>
      <c r="P2" s="19"/>
      <c r="Q2" s="19"/>
    </row>
    <row r="3" spans="1:17" s="7" customFormat="1" ht="15.75">
      <c r="A3" s="369" t="str">
        <f>'Formulation Pre-Products'!A3</f>
        <v>Company:</v>
      </c>
      <c r="B3" s="370"/>
      <c r="C3" s="405">
        <f>'Formulation Pre-Products'!C3:E3</f>
        <v>0</v>
      </c>
      <c r="D3" s="405"/>
      <c r="E3" s="405"/>
      <c r="F3" s="405"/>
      <c r="G3" s="405"/>
      <c r="H3" s="243"/>
      <c r="I3" s="101" t="str">
        <f>'Formulation Pre-Products'!H3</f>
        <v>Date:</v>
      </c>
      <c r="J3" s="244">
        <f>'Formulation Pre-Products'!I3</f>
        <v>0</v>
      </c>
      <c r="K3" s="19"/>
      <c r="L3" s="19"/>
      <c r="M3" s="19"/>
      <c r="N3" s="19"/>
      <c r="O3" s="19"/>
      <c r="P3" s="19"/>
      <c r="Q3" s="19"/>
    </row>
    <row r="4" spans="1:17" s="7" customFormat="1" ht="15.75">
      <c r="A4" s="369" t="str">
        <f>'Formulation Pre-Products'!A4</f>
        <v>Product name:</v>
      </c>
      <c r="B4" s="370"/>
      <c r="C4" s="405">
        <f>'Formulation Pre-Products'!C4:E4</f>
        <v>0</v>
      </c>
      <c r="D4" s="405"/>
      <c r="E4" s="405"/>
      <c r="F4" s="405"/>
      <c r="G4" s="405"/>
      <c r="H4" s="243"/>
      <c r="I4" s="101" t="str">
        <f>'Formulation Pre-Products'!H4</f>
        <v>Version:</v>
      </c>
      <c r="J4" s="245">
        <f>'Formulation Pre-Products'!I4</f>
        <v>0</v>
      </c>
      <c r="K4" s="19"/>
      <c r="L4" s="19"/>
      <c r="M4" s="19"/>
      <c r="N4" s="19"/>
      <c r="O4" s="19"/>
      <c r="P4" s="19"/>
      <c r="Q4" s="19"/>
    </row>
    <row r="5" spans="1:17" s="7" customFormat="1" ht="15.75">
      <c r="A5" s="369" t="str">
        <f>'Formulation Pre-Products'!A5</f>
        <v>Licence number:</v>
      </c>
      <c r="B5" s="370"/>
      <c r="C5" s="406">
        <f>'Formulation Pre-Products'!C5:E5</f>
        <v>0</v>
      </c>
      <c r="D5" s="406"/>
      <c r="E5" s="406"/>
      <c r="F5" s="406"/>
      <c r="G5" s="63"/>
      <c r="H5" s="63"/>
      <c r="I5" s="22"/>
      <c r="J5" s="22"/>
      <c r="K5" s="19"/>
      <c r="L5" s="19"/>
      <c r="M5" s="19"/>
      <c r="N5" s="19"/>
      <c r="O5" s="19"/>
      <c r="P5" s="19"/>
      <c r="Q5" s="19"/>
    </row>
    <row r="6" spans="1:17" s="7" customFormat="1" ht="26.25" customHeight="1">
      <c r="A6" s="369" t="str">
        <f>'Formulation Pre-Products'!A6</f>
        <v>Type of product:</v>
      </c>
      <c r="B6" s="370"/>
      <c r="C6" s="398">
        <f>'Formulation Pre-Products'!C6:E6</f>
        <v>0</v>
      </c>
      <c r="D6" s="398"/>
      <c r="E6" s="398"/>
      <c r="F6" s="398"/>
      <c r="G6" s="61"/>
      <c r="H6" s="61"/>
      <c r="I6" s="22"/>
      <c r="J6" s="22"/>
      <c r="K6" s="19"/>
      <c r="L6" s="19"/>
      <c r="M6" s="19"/>
      <c r="N6" s="19"/>
      <c r="O6" s="19"/>
      <c r="P6" s="19"/>
      <c r="Q6" s="19"/>
    </row>
    <row r="7" spans="1:17" s="7" customFormat="1" ht="9.75" customHeight="1">
      <c r="A7" s="37"/>
      <c r="B7" s="38"/>
      <c r="C7" s="38"/>
      <c r="D7" s="38"/>
      <c r="E7" s="38"/>
      <c r="F7" s="38"/>
      <c r="G7" s="38"/>
      <c r="H7" s="63"/>
      <c r="I7" s="38"/>
      <c r="J7" s="38"/>
      <c r="K7" s="19"/>
      <c r="L7" s="19"/>
      <c r="M7" s="19"/>
      <c r="N7" s="19"/>
      <c r="O7" s="19"/>
      <c r="P7" s="19"/>
      <c r="Q7" s="19"/>
    </row>
    <row r="8" spans="1:17" s="7" customFormat="1" ht="45">
      <c r="A8" s="39" t="str">
        <f>'Ingoing Substances'!A8</f>
        <v>cons.</v>
      </c>
      <c r="B8" s="39" t="str">
        <f>'Ingoing Substances'!B8</f>
        <v>Ingoing substance 3)</v>
      </c>
      <c r="C8" s="27" t="str">
        <f>'Ingoing substances_DID'!G8</f>
        <v>weight in the formulation in</v>
      </c>
      <c r="D8" s="218" t="str">
        <f>IF('Formulation Pre-Products'!$C$2=Languages!A3,Languages!A52,Languages!B52)</f>
        <v>active content (AC)</v>
      </c>
      <c r="E8" s="217" t="str">
        <f>IF('Formulation Pre-Products'!$C$2=Languages!A3,Languages!A95,Languages!B95)</f>
        <v>CDV chron</v>
      </c>
      <c r="F8" s="218" t="str">
        <f>IF('Formulation Pre-Products'!$C$2=Languages!A3,Languages!A96,Languages!B96)</f>
        <v>CDV chron / AC</v>
      </c>
      <c r="G8" s="218" t="str">
        <f>IF('Formulation Pre-Products'!$C$2=Languages!A3,Languages!A101,Languages!B101)</f>
        <v xml:space="preserve">Surfactant not readily biodegradable </v>
      </c>
      <c r="H8" s="218" t="str">
        <f>IF('Formulation Pre-Products'!$C$2=Languages!A3,Languages!A102,Languages!B102)</f>
        <v xml:space="preserve">Surfactant anaerobically non-biodegradable </v>
      </c>
      <c r="I8" s="218" t="str">
        <f>IF('Formulation Pre-Products'!$C$2=Languages!A3,Languages!A44,Languages!B44)</f>
        <v>Organic substance not readily biodegradable / AC</v>
      </c>
      <c r="J8" s="218" t="str">
        <f>IF('Formulation Pre-Products'!$C$2=Languages!A3,Languages!A45,Languages!B45)</f>
        <v>Organic substance anaerobically non-biodegradable  / AC</v>
      </c>
      <c r="K8" s="19"/>
      <c r="L8" s="19"/>
      <c r="M8" s="19"/>
      <c r="N8" s="19"/>
      <c r="O8" s="19"/>
      <c r="P8" s="19"/>
      <c r="Q8" s="19"/>
    </row>
    <row r="9" spans="1:17" s="7" customFormat="1" ht="23.25">
      <c r="A9" s="40" t="str">
        <f>'Ingoing Substances'!A9</f>
        <v>no:</v>
      </c>
      <c r="B9" s="40" t="str">
        <f>'Ingoing Substances'!B9</f>
        <v>Name (IUPAC)</v>
      </c>
      <c r="C9" s="29" t="str">
        <f>'Ingoing substances_DID'!G9</f>
        <v>mass-% (=g/100g product)</v>
      </c>
      <c r="D9" s="95" t="str">
        <f>IF('Formulation Pre-Products'!$C$2=Languages!A3,Languages!A53,Languages!B53)</f>
        <v>(in g/100g product)</v>
      </c>
      <c r="E9" s="95" t="str">
        <f>IF('Formulation Pre-Products'!$C$2=Languages!A3,Languages!A103,Languages!B103)</f>
        <v>(in l/100g product)</v>
      </c>
      <c r="F9" s="95" t="str">
        <f>IF('Formulation Pre-Products'!$C$2=Languages!A3,Languages!A104,Languages!B104)</f>
        <v>(in l/g AC)</v>
      </c>
      <c r="G9" s="95" t="str">
        <f>D9</f>
        <v>(in g/100g product)</v>
      </c>
      <c r="H9" s="95" t="str">
        <f>D9</f>
        <v>(in g/100g product)</v>
      </c>
      <c r="I9" s="95" t="str">
        <f>IF('Formulation Pre-Products'!$C$2=Languages!A3,Languages!A46,Languages!B46)</f>
        <v>(in mg/g AC)</v>
      </c>
      <c r="J9" s="95" t="str">
        <f>I9</f>
        <v>(in mg/g AC)</v>
      </c>
      <c r="K9" s="19"/>
      <c r="L9" s="19"/>
      <c r="M9" s="19"/>
      <c r="N9" s="19"/>
      <c r="O9" s="19"/>
      <c r="P9" s="19"/>
      <c r="Q9" s="19"/>
    </row>
    <row r="10" spans="1:17" ht="12.75" customHeight="1">
      <c r="A10" s="223">
        <v>1</v>
      </c>
      <c r="B10" s="224" t="str">
        <f>'Formulation Pre-Products'!B10</f>
        <v>water</v>
      </c>
      <c r="C10" s="225" t="str">
        <f>'Ingoing substances_DID'!G10</f>
        <v/>
      </c>
      <c r="D10" s="226" t="s">
        <v>10</v>
      </c>
      <c r="E10" s="227" t="s">
        <v>10</v>
      </c>
      <c r="F10" s="227" t="s">
        <v>10</v>
      </c>
      <c r="G10" s="228" t="s">
        <v>10</v>
      </c>
      <c r="H10" s="226" t="s">
        <v>10</v>
      </c>
      <c r="I10" s="227" t="s">
        <v>10</v>
      </c>
      <c r="J10" s="227" t="s">
        <v>10</v>
      </c>
      <c r="K10" s="59"/>
      <c r="L10" s="19"/>
      <c r="M10" s="19"/>
      <c r="N10" s="19"/>
      <c r="O10" s="19"/>
      <c r="P10" s="19"/>
      <c r="Q10" s="19"/>
    </row>
    <row r="11" spans="1:17" ht="15.75">
      <c r="A11" s="223">
        <v>2</v>
      </c>
      <c r="B11" s="229" t="str">
        <f>IF('Ingoing substances_DID'!B11="","",'Ingoing substances_DID'!B11)</f>
        <v/>
      </c>
      <c r="C11" s="236" t="str">
        <f>IF('Ingoing substances_DID'!G11="","",'Ingoing substances_DID'!G11)</f>
        <v/>
      </c>
      <c r="D11" s="236" t="str">
        <f>IF(B11="","",IF('Ingoing substances_DID'!Q11="Y",C11,""))</f>
        <v/>
      </c>
      <c r="E11" s="230" t="str">
        <f>IF(B11="","",C11*'Ingoing substances_DID'!L11*1000/'Ingoing substances_DID'!M11)</f>
        <v/>
      </c>
      <c r="F11" s="230" t="str">
        <f>IF(B11="","",E11/$D$60)</f>
        <v/>
      </c>
      <c r="G11" s="241" t="str">
        <f>IF(OR('Ingoing substances_DID'!P11="N",'Ingoing substances_DID'!N11="R"),"",C11)</f>
        <v/>
      </c>
      <c r="H11" s="241" t="str">
        <f>IF(OR('Ingoing substances_DID'!P11="N",'Ingoing substances_DID'!O11="Y"),"",C11)</f>
        <v/>
      </c>
      <c r="I11" s="241" t="str">
        <f>IF(B11="","",IF(B11="","",(IF(OR('Ingoing substances_DID'!Q11="N",'Ingoing substances_DID'!N11="R"),"",C11*1000/$D$60))))</f>
        <v/>
      </c>
      <c r="J11" s="241" t="str">
        <f>IF(B11="","",IF(OR('Ingoing substances_DID'!Q11="N",'Ingoing substances_DID'!O11="Y"),"",C11*1000/$D$60))</f>
        <v/>
      </c>
      <c r="K11" s="59"/>
      <c r="L11" s="19"/>
      <c r="M11" s="19"/>
      <c r="N11" s="19"/>
      <c r="O11" s="19"/>
      <c r="P11" s="19"/>
      <c r="Q11" s="19"/>
    </row>
    <row r="12" spans="1:17" ht="15.75">
      <c r="A12" s="223">
        <v>3</v>
      </c>
      <c r="B12" s="229" t="str">
        <f>IF('Ingoing substances_DID'!B12="","",'Ingoing substances_DID'!B12)</f>
        <v/>
      </c>
      <c r="C12" s="236" t="str">
        <f>IF('Ingoing substances_DID'!G12="","",'Ingoing substances_DID'!G12)</f>
        <v/>
      </c>
      <c r="D12" s="236" t="str">
        <f>IF(B12="","",IF('Ingoing substances_DID'!Q12="Y",C12,""))</f>
        <v/>
      </c>
      <c r="E12" s="230" t="str">
        <f>IF(B12="","",C12*'Ingoing substances_DID'!L12*1000/'Ingoing substances_DID'!M12)</f>
        <v/>
      </c>
      <c r="F12" s="230" t="str">
        <f t="shared" ref="F12:F59" si="0">IF(B12="","",E12/$D$60)</f>
        <v/>
      </c>
      <c r="G12" s="241" t="str">
        <f>IF(OR('Ingoing substances_DID'!P12="N",'Ingoing substances_DID'!N12="R"),"",C12)</f>
        <v/>
      </c>
      <c r="H12" s="241" t="str">
        <f>IF(OR('Ingoing substances_DID'!P12="N",'Ingoing substances_DID'!O12="Y"),"",C12)</f>
        <v/>
      </c>
      <c r="I12" s="241" t="str">
        <f>IF(B12="","",IF(B12="","",(IF(OR('Ingoing substances_DID'!Q12="N",'Ingoing substances_DID'!N12="R"),"",C12*1000/$D$60))))</f>
        <v/>
      </c>
      <c r="J12" s="241" t="str">
        <f>IF(B12="","",IF(OR('Ingoing substances_DID'!Q12="N",'Ingoing substances_DID'!O12="Y"),"",C12*1000/$D$60))</f>
        <v/>
      </c>
      <c r="K12" s="59"/>
      <c r="L12" s="19"/>
      <c r="M12" s="19"/>
      <c r="N12" s="19"/>
      <c r="O12" s="19"/>
      <c r="P12" s="19"/>
      <c r="Q12" s="19"/>
    </row>
    <row r="13" spans="1:17" ht="15.75">
      <c r="A13" s="223">
        <v>4</v>
      </c>
      <c r="B13" s="229" t="str">
        <f>IF('Ingoing substances_DID'!B13="","",'Ingoing substances_DID'!B13)</f>
        <v/>
      </c>
      <c r="C13" s="236" t="str">
        <f>IF('Ingoing substances_DID'!G13="","",'Ingoing substances_DID'!G13)</f>
        <v/>
      </c>
      <c r="D13" s="236" t="str">
        <f>IF(B13="","",IF('Ingoing substances_DID'!Q13="Y",C13,""))</f>
        <v/>
      </c>
      <c r="E13" s="230" t="str">
        <f>IF(B13="","",C13*'Ingoing substances_DID'!L13*1000/'Ingoing substances_DID'!M13)</f>
        <v/>
      </c>
      <c r="F13" s="230" t="str">
        <f t="shared" si="0"/>
        <v/>
      </c>
      <c r="G13" s="241" t="str">
        <f>IF(OR('Ingoing substances_DID'!P13="N",'Ingoing substances_DID'!N13="R"),"",C13)</f>
        <v/>
      </c>
      <c r="H13" s="241" t="str">
        <f>IF(OR('Ingoing substances_DID'!P13="N",'Ingoing substances_DID'!O13="Y"),"",C13)</f>
        <v/>
      </c>
      <c r="I13" s="241" t="str">
        <f>IF(B13="","",IF(B13="","",(IF(OR('Ingoing substances_DID'!Q13="N",'Ingoing substances_DID'!N13="R"),"",C13*1000/$D$60))))</f>
        <v/>
      </c>
      <c r="J13" s="241" t="str">
        <f>IF(B13="","",IF(OR('Ingoing substances_DID'!Q13="N",'Ingoing substances_DID'!O13="Y"),"",C13*1000/$D$60))</f>
        <v/>
      </c>
      <c r="K13" s="59"/>
      <c r="L13" s="19"/>
      <c r="M13" s="19"/>
      <c r="N13" s="19"/>
      <c r="O13" s="19"/>
      <c r="P13" s="19"/>
      <c r="Q13" s="19"/>
    </row>
    <row r="14" spans="1:17" ht="15.75">
      <c r="A14" s="223">
        <v>5</v>
      </c>
      <c r="B14" s="229" t="str">
        <f>IF('Ingoing substances_DID'!B14="","",'Ingoing substances_DID'!B14)</f>
        <v/>
      </c>
      <c r="C14" s="236" t="str">
        <f>IF('Ingoing substances_DID'!G14="","",'Ingoing substances_DID'!G14)</f>
        <v/>
      </c>
      <c r="D14" s="236" t="str">
        <f>IF(B14="","",IF('Ingoing substances_DID'!Q14="Y",C14,""))</f>
        <v/>
      </c>
      <c r="E14" s="241" t="str">
        <f>IF(B14="","",C14*'Ingoing substances_DID'!L14*1000/'Ingoing substances_DID'!M14)</f>
        <v/>
      </c>
      <c r="F14" s="241" t="str">
        <f t="shared" si="0"/>
        <v/>
      </c>
      <c r="G14" s="241" t="str">
        <f>IF(OR('Ingoing substances_DID'!P14="N",'Ingoing substances_DID'!N14="R"),"",C14)</f>
        <v/>
      </c>
      <c r="H14" s="241" t="str">
        <f>IF(OR('Ingoing substances_DID'!P14="N",'Ingoing substances_DID'!O14="Y"),"",C14)</f>
        <v/>
      </c>
      <c r="I14" s="241" t="str">
        <f>IF(B14="","",IF(B14="","",(IF(OR('Ingoing substances_DID'!Q14="N",'Ingoing substances_DID'!N14="R"),"",C14*1000/$D$60))))</f>
        <v/>
      </c>
      <c r="J14" s="241" t="str">
        <f>IF(B14="","",IF(OR('Ingoing substances_DID'!Q14="N",'Ingoing substances_DID'!O14="Y"),"",C14*1000/$D$60))</f>
        <v/>
      </c>
      <c r="K14" s="59"/>
      <c r="L14" s="19"/>
      <c r="M14" s="19"/>
      <c r="N14" s="19"/>
      <c r="O14" s="19"/>
      <c r="P14" s="19"/>
      <c r="Q14" s="19"/>
    </row>
    <row r="15" spans="1:17" ht="15.75">
      <c r="A15" s="223">
        <v>6</v>
      </c>
      <c r="B15" s="229" t="str">
        <f>IF('Ingoing substances_DID'!B15="","",'Ingoing substances_DID'!B15)</f>
        <v/>
      </c>
      <c r="C15" s="236" t="str">
        <f>IF('Ingoing substances_DID'!G15="","",'Ingoing substances_DID'!G15)</f>
        <v/>
      </c>
      <c r="D15" s="236" t="str">
        <f>IF(B15="","",IF('Ingoing substances_DID'!Q15="Y",C15,""))</f>
        <v/>
      </c>
      <c r="E15" s="230" t="str">
        <f>IF(B15="","",C15*'Ingoing substances_DID'!L15*1000/'Ingoing substances_DID'!M15)</f>
        <v/>
      </c>
      <c r="F15" s="230" t="str">
        <f t="shared" si="0"/>
        <v/>
      </c>
      <c r="G15" s="241" t="str">
        <f>IF(OR('Ingoing substances_DID'!P15="N",'Ingoing substances_DID'!N15="R"),"",C15)</f>
        <v/>
      </c>
      <c r="H15" s="241" t="str">
        <f>IF(OR('Ingoing substances_DID'!P15="N",'Ingoing substances_DID'!O15="Y"),"",C15)</f>
        <v/>
      </c>
      <c r="I15" s="241" t="str">
        <f>IF(B15="","",IF(B15="","",(IF(OR('Ingoing substances_DID'!Q15="N",'Ingoing substances_DID'!N15="R"),"",C15*1000/$D$60))))</f>
        <v/>
      </c>
      <c r="J15" s="241" t="str">
        <f>IF(B15="","",IF(OR('Ingoing substances_DID'!Q15="N",'Ingoing substances_DID'!O15="Y"),"",C15*1000/$D$60))</f>
        <v/>
      </c>
      <c r="K15" s="59"/>
      <c r="L15" s="19"/>
      <c r="M15" s="19"/>
      <c r="N15" s="19"/>
      <c r="O15" s="19"/>
      <c r="P15" s="19"/>
      <c r="Q15" s="19"/>
    </row>
    <row r="16" spans="1:17" ht="15.75">
      <c r="A16" s="223">
        <v>7</v>
      </c>
      <c r="B16" s="229" t="str">
        <f>IF('Ingoing substances_DID'!B16="","",'Ingoing substances_DID'!B16)</f>
        <v/>
      </c>
      <c r="C16" s="236" t="str">
        <f>IF('Ingoing substances_DID'!G16="","",'Ingoing substances_DID'!G16)</f>
        <v/>
      </c>
      <c r="D16" s="236" t="str">
        <f>IF(B16="","",IF('Ingoing substances_DID'!Q16="Y",C16,""))</f>
        <v/>
      </c>
      <c r="E16" s="230" t="str">
        <f>IF(B16="","",C16*'Ingoing substances_DID'!L16*1000/'Ingoing substances_DID'!M16)</f>
        <v/>
      </c>
      <c r="F16" s="230" t="str">
        <f t="shared" si="0"/>
        <v/>
      </c>
      <c r="G16" s="241" t="str">
        <f>IF(OR('Ingoing substances_DID'!P16="N",'Ingoing substances_DID'!N16="R"),"",C16)</f>
        <v/>
      </c>
      <c r="H16" s="241" t="str">
        <f>IF(OR('Ingoing substances_DID'!P16="N",'Ingoing substances_DID'!O16="Y"),"",C16)</f>
        <v/>
      </c>
      <c r="I16" s="241" t="str">
        <f>IF(B16="","",IF(B16="","",(IF(OR('Ingoing substances_DID'!Q16="N",'Ingoing substances_DID'!N16="R"),"",C16*1000/$D$60))))</f>
        <v/>
      </c>
      <c r="J16" s="241" t="str">
        <f>IF(B16="","",IF(OR('Ingoing substances_DID'!Q16="N",'Ingoing substances_DID'!O16="Y"),"",C16*1000/$D$60))</f>
        <v/>
      </c>
      <c r="K16" s="59"/>
      <c r="L16" s="19"/>
      <c r="M16" s="19"/>
      <c r="N16" s="19"/>
      <c r="O16" s="19"/>
      <c r="P16" s="19"/>
      <c r="Q16" s="19"/>
    </row>
    <row r="17" spans="1:17" ht="15.75">
      <c r="A17" s="223">
        <v>8</v>
      </c>
      <c r="B17" s="229" t="str">
        <f>IF('Ingoing substances_DID'!B17="","",'Ingoing substances_DID'!B17)</f>
        <v/>
      </c>
      <c r="C17" s="236" t="str">
        <f>IF('Ingoing substances_DID'!G17="","",'Ingoing substances_DID'!G17)</f>
        <v/>
      </c>
      <c r="D17" s="236" t="str">
        <f>IF(B17="","",IF('Ingoing substances_DID'!Q17="Y",C17,""))</f>
        <v/>
      </c>
      <c r="E17" s="230" t="str">
        <f>IF(B17="","",C17*'Ingoing substances_DID'!L17*1000/'Ingoing substances_DID'!M17)</f>
        <v/>
      </c>
      <c r="F17" s="230" t="str">
        <f t="shared" si="0"/>
        <v/>
      </c>
      <c r="G17" s="241" t="str">
        <f>IF(OR('Ingoing substances_DID'!P17="N",'Ingoing substances_DID'!N17="R"),"",C17)</f>
        <v/>
      </c>
      <c r="H17" s="241" t="str">
        <f>IF(OR('Ingoing substances_DID'!P17="N",'Ingoing substances_DID'!O17="Y"),"",C17)</f>
        <v/>
      </c>
      <c r="I17" s="241" t="str">
        <f>IF(B17="","",IF(B17="","",(IF(OR('Ingoing substances_DID'!Q17="N",'Ingoing substances_DID'!N17="R"),"",C17*1000/$D$60))))</f>
        <v/>
      </c>
      <c r="J17" s="241" t="str">
        <f>IF(B17="","",IF(OR('Ingoing substances_DID'!Q17="N",'Ingoing substances_DID'!O17="Y"),"",C17*1000/$D$60))</f>
        <v/>
      </c>
      <c r="K17" s="59"/>
      <c r="L17" s="19"/>
      <c r="M17" s="19"/>
      <c r="N17" s="19"/>
      <c r="O17" s="19"/>
      <c r="P17" s="19"/>
      <c r="Q17" s="19"/>
    </row>
    <row r="18" spans="1:17" ht="15.75">
      <c r="A18" s="223">
        <v>9</v>
      </c>
      <c r="B18" s="229" t="str">
        <f>IF('Ingoing substances_DID'!B18="","",'Ingoing substances_DID'!B18)</f>
        <v/>
      </c>
      <c r="C18" s="236" t="str">
        <f>IF('Ingoing substances_DID'!G18="","",'Ingoing substances_DID'!G18)</f>
        <v/>
      </c>
      <c r="D18" s="236" t="str">
        <f>IF(B18="","",IF('Ingoing substances_DID'!Q18="Y",C18,""))</f>
        <v/>
      </c>
      <c r="E18" s="230" t="str">
        <f>IF(B18="","",C18*'Ingoing substances_DID'!L18*1000/'Ingoing substances_DID'!M18)</f>
        <v/>
      </c>
      <c r="F18" s="230" t="str">
        <f t="shared" si="0"/>
        <v/>
      </c>
      <c r="G18" s="241" t="str">
        <f>IF(OR('Ingoing substances_DID'!P18="N",'Ingoing substances_DID'!N18="R"),"",C18)</f>
        <v/>
      </c>
      <c r="H18" s="241" t="str">
        <f>IF(OR('Ingoing substances_DID'!P18="N",'Ingoing substances_DID'!O18="Y"),"",C18)</f>
        <v/>
      </c>
      <c r="I18" s="241" t="str">
        <f>IF(B18="","",IF(B18="","",(IF(OR('Ingoing substances_DID'!Q18="N",'Ingoing substances_DID'!N18="R"),"",C18*1000/$D$60))))</f>
        <v/>
      </c>
      <c r="J18" s="241" t="str">
        <f>IF(B18="","",IF(OR('Ingoing substances_DID'!Q18="N",'Ingoing substances_DID'!O18="Y"),"",C18*1000/$D$60))</f>
        <v/>
      </c>
      <c r="K18" s="59"/>
      <c r="L18" s="19"/>
      <c r="M18" s="19"/>
      <c r="N18" s="19"/>
      <c r="O18" s="19"/>
      <c r="P18" s="19"/>
      <c r="Q18" s="19"/>
    </row>
    <row r="19" spans="1:17" ht="15.75">
      <c r="A19" s="223">
        <v>10</v>
      </c>
      <c r="B19" s="229" t="str">
        <f>IF('Ingoing substances_DID'!B19="","",'Ingoing substances_DID'!B19)</f>
        <v/>
      </c>
      <c r="C19" s="236" t="str">
        <f>IF('Ingoing substances_DID'!G19="","",'Ingoing substances_DID'!G19)</f>
        <v/>
      </c>
      <c r="D19" s="236" t="str">
        <f>IF(B19="","",IF('Ingoing substances_DID'!Q19="Y",C19,""))</f>
        <v/>
      </c>
      <c r="E19" s="230" t="str">
        <f>IF(B19="","",C19*'Ingoing substances_DID'!L19*1000/'Ingoing substances_DID'!M19)</f>
        <v/>
      </c>
      <c r="F19" s="230" t="str">
        <f t="shared" si="0"/>
        <v/>
      </c>
      <c r="G19" s="241" t="str">
        <f>IF(OR('Ingoing substances_DID'!P19="N",'Ingoing substances_DID'!N19="R"),"",C19)</f>
        <v/>
      </c>
      <c r="H19" s="241" t="str">
        <f>IF(OR('Ingoing substances_DID'!P19="N",'Ingoing substances_DID'!O19="Y"),"",C19)</f>
        <v/>
      </c>
      <c r="I19" s="241" t="str">
        <f>IF(B19="","",IF(B19="","",(IF(OR('Ingoing substances_DID'!Q19="N",'Ingoing substances_DID'!N19="R"),"",C19*1000/$D$60))))</f>
        <v/>
      </c>
      <c r="J19" s="241" t="str">
        <f>IF(B19="","",IF(OR('Ingoing substances_DID'!Q19="N",'Ingoing substances_DID'!O19="Y"),"",C19*1000/$D$60))</f>
        <v/>
      </c>
      <c r="K19" s="59"/>
      <c r="L19" s="19"/>
      <c r="M19" s="19"/>
      <c r="N19" s="19"/>
      <c r="O19" s="19"/>
      <c r="P19" s="19"/>
      <c r="Q19" s="19"/>
    </row>
    <row r="20" spans="1:17" ht="15.75">
      <c r="A20" s="223">
        <v>11</v>
      </c>
      <c r="B20" s="229" t="str">
        <f>IF('Ingoing substances_DID'!B20="","",'Ingoing substances_DID'!B20)</f>
        <v/>
      </c>
      <c r="C20" s="236" t="str">
        <f>IF('Ingoing substances_DID'!G20="","",'Ingoing substances_DID'!G20)</f>
        <v/>
      </c>
      <c r="D20" s="236" t="str">
        <f>IF(B20="","",IF('Ingoing substances_DID'!Q20="Y",C20,""))</f>
        <v/>
      </c>
      <c r="E20" s="230" t="str">
        <f>IF(B20="","",C20*'Ingoing substances_DID'!L20*1000/'Ingoing substances_DID'!M20)</f>
        <v/>
      </c>
      <c r="F20" s="230" t="str">
        <f t="shared" si="0"/>
        <v/>
      </c>
      <c r="G20" s="241" t="str">
        <f>IF(OR('Ingoing substances_DID'!P20="N",'Ingoing substances_DID'!N20="R"),"",C20)</f>
        <v/>
      </c>
      <c r="H20" s="241" t="str">
        <f>IF(OR('Ingoing substances_DID'!P20="N",'Ingoing substances_DID'!O20="Y"),"",C20)</f>
        <v/>
      </c>
      <c r="I20" s="241" t="str">
        <f>IF(B20="","",IF(B20="","",(IF(OR('Ingoing substances_DID'!Q20="N",'Ingoing substances_DID'!N20="R"),"",C20*1000/$D$60))))</f>
        <v/>
      </c>
      <c r="J20" s="241" t="str">
        <f>IF(B20="","",IF(OR('Ingoing substances_DID'!Q20="N",'Ingoing substances_DID'!O20="Y"),"",C20*1000/$D$60))</f>
        <v/>
      </c>
      <c r="K20" s="59"/>
      <c r="L20" s="19"/>
      <c r="M20" s="19"/>
      <c r="N20" s="19"/>
      <c r="O20" s="19"/>
      <c r="P20" s="19"/>
      <c r="Q20" s="19"/>
    </row>
    <row r="21" spans="1:17" ht="15.75">
      <c r="A21" s="223">
        <v>12</v>
      </c>
      <c r="B21" s="229" t="str">
        <f>IF('Ingoing substances_DID'!B21="","",'Ingoing substances_DID'!B21)</f>
        <v/>
      </c>
      <c r="C21" s="236" t="str">
        <f>IF('Ingoing substances_DID'!G21="","",'Ingoing substances_DID'!G21)</f>
        <v/>
      </c>
      <c r="D21" s="236" t="str">
        <f>IF(B21="","",IF('Ingoing substances_DID'!Q21="Y",C21,""))</f>
        <v/>
      </c>
      <c r="E21" s="230" t="str">
        <f>IF(B21="","",C21*'Ingoing substances_DID'!L21*1000/'Ingoing substances_DID'!M21)</f>
        <v/>
      </c>
      <c r="F21" s="230" t="str">
        <f t="shared" si="0"/>
        <v/>
      </c>
      <c r="G21" s="241" t="str">
        <f>IF(OR('Ingoing substances_DID'!P21="N",'Ingoing substances_DID'!N21="R"),"",C21)</f>
        <v/>
      </c>
      <c r="H21" s="241" t="str">
        <f>IF(OR('Ingoing substances_DID'!P21="N",'Ingoing substances_DID'!O21="Y"),"",C21)</f>
        <v/>
      </c>
      <c r="I21" s="241" t="str">
        <f>IF(B21="","",IF(B21="","",(IF(OR('Ingoing substances_DID'!Q21="N",'Ingoing substances_DID'!N21="R"),"",C21*1000/$D$60))))</f>
        <v/>
      </c>
      <c r="J21" s="241" t="str">
        <f>IF(B21="","",IF(OR('Ingoing substances_DID'!Q21="N",'Ingoing substances_DID'!O21="Y"),"",C21*1000/$D$60))</f>
        <v/>
      </c>
      <c r="K21" s="59"/>
      <c r="L21" s="19"/>
      <c r="M21" s="19"/>
      <c r="N21" s="19"/>
      <c r="O21" s="19"/>
      <c r="P21" s="19"/>
      <c r="Q21" s="19"/>
    </row>
    <row r="22" spans="1:17" ht="15.75">
      <c r="A22" s="223">
        <v>13</v>
      </c>
      <c r="B22" s="229" t="str">
        <f>IF('Ingoing substances_DID'!B22="","",'Ingoing substances_DID'!B22)</f>
        <v/>
      </c>
      <c r="C22" s="236" t="str">
        <f>IF('Ingoing substances_DID'!G22="","",'Ingoing substances_DID'!G22)</f>
        <v/>
      </c>
      <c r="D22" s="236" t="str">
        <f>IF(B22="","",IF('Ingoing substances_DID'!Q22="Y",C22,""))</f>
        <v/>
      </c>
      <c r="E22" s="230" t="str">
        <f>IF(B22="","",C22*'Ingoing substances_DID'!L22*1000/'Ingoing substances_DID'!M22)</f>
        <v/>
      </c>
      <c r="F22" s="230" t="str">
        <f t="shared" si="0"/>
        <v/>
      </c>
      <c r="G22" s="241" t="str">
        <f>IF(OR('Ingoing substances_DID'!P22="N",'Ingoing substances_DID'!N22="R"),"",C22)</f>
        <v/>
      </c>
      <c r="H22" s="241" t="str">
        <f>IF(OR('Ingoing substances_DID'!P22="N",'Ingoing substances_DID'!O22="Y"),"",C22)</f>
        <v/>
      </c>
      <c r="I22" s="241" t="str">
        <f>IF(B22="","",IF(B22="","",(IF(OR('Ingoing substances_DID'!Q22="N",'Ingoing substances_DID'!N22="R"),"",C22*1000/$D$60))))</f>
        <v/>
      </c>
      <c r="J22" s="241" t="str">
        <f>IF(B22="","",IF(OR('Ingoing substances_DID'!Q22="N",'Ingoing substances_DID'!O22="Y"),"",C22*1000/$D$60))</f>
        <v/>
      </c>
      <c r="K22" s="59"/>
      <c r="L22" s="19"/>
      <c r="M22" s="19"/>
      <c r="N22" s="19"/>
      <c r="O22" s="19"/>
      <c r="P22" s="19"/>
      <c r="Q22" s="19"/>
    </row>
    <row r="23" spans="1:17" ht="15.75">
      <c r="A23" s="223">
        <v>14</v>
      </c>
      <c r="B23" s="229" t="str">
        <f>IF('Ingoing substances_DID'!B23="","",'Ingoing substances_DID'!B23)</f>
        <v/>
      </c>
      <c r="C23" s="236" t="str">
        <f>IF('Ingoing substances_DID'!G23="","",'Ingoing substances_DID'!G23)</f>
        <v/>
      </c>
      <c r="D23" s="236" t="str">
        <f>IF(B23="","",IF('Ingoing substances_DID'!Q23="Y",C23,""))</f>
        <v/>
      </c>
      <c r="E23" s="230" t="str">
        <f>IF(B23="","",C23*'Ingoing substances_DID'!L23*1000/'Ingoing substances_DID'!M23)</f>
        <v/>
      </c>
      <c r="F23" s="230" t="str">
        <f t="shared" si="0"/>
        <v/>
      </c>
      <c r="G23" s="241" t="str">
        <f>IF(OR('Ingoing substances_DID'!P23="N",'Ingoing substances_DID'!N23="R"),"",C23)</f>
        <v/>
      </c>
      <c r="H23" s="241" t="str">
        <f>IF(OR('Ingoing substances_DID'!P23="N",'Ingoing substances_DID'!O23="Y"),"",C23)</f>
        <v/>
      </c>
      <c r="I23" s="241" t="str">
        <f>IF(B23="","",IF(B23="","",(IF(OR('Ingoing substances_DID'!Q23="N",'Ingoing substances_DID'!N23="R"),"",C23*1000/$D$60))))</f>
        <v/>
      </c>
      <c r="J23" s="241" t="str">
        <f>IF(B23="","",IF(OR('Ingoing substances_DID'!Q23="N",'Ingoing substances_DID'!O23="Y"),"",C23*1000/$D$60))</f>
        <v/>
      </c>
      <c r="K23" s="59"/>
      <c r="L23" s="19"/>
      <c r="M23" s="19"/>
      <c r="N23" s="19"/>
      <c r="O23" s="19"/>
      <c r="P23" s="19"/>
      <c r="Q23" s="19"/>
    </row>
    <row r="24" spans="1:17" ht="15.75">
      <c r="A24" s="223">
        <v>15</v>
      </c>
      <c r="B24" s="229" t="str">
        <f>IF('Ingoing substances_DID'!B24="","",'Ingoing substances_DID'!B24)</f>
        <v/>
      </c>
      <c r="C24" s="236" t="str">
        <f>IF('Ingoing substances_DID'!G24="","",'Ingoing substances_DID'!G24)</f>
        <v/>
      </c>
      <c r="D24" s="236" t="str">
        <f>IF(B24="","",IF('Ingoing substances_DID'!Q24="Y",C24,""))</f>
        <v/>
      </c>
      <c r="E24" s="230" t="str">
        <f>IF(B24="","",C24*'Ingoing substances_DID'!L24*1000/'Ingoing substances_DID'!M24)</f>
        <v/>
      </c>
      <c r="F24" s="230" t="str">
        <f t="shared" si="0"/>
        <v/>
      </c>
      <c r="G24" s="241" t="str">
        <f>IF(OR('Ingoing substances_DID'!P24="N",'Ingoing substances_DID'!N24="R"),"",C24)</f>
        <v/>
      </c>
      <c r="H24" s="241" t="str">
        <f>IF(OR('Ingoing substances_DID'!P24="N",'Ingoing substances_DID'!O24="Y"),"",C24)</f>
        <v/>
      </c>
      <c r="I24" s="241" t="str">
        <f>IF(B24="","",IF(B24="","",(IF(OR('Ingoing substances_DID'!Q24="N",'Ingoing substances_DID'!N24="R"),"",C24*1000/$D$60))))</f>
        <v/>
      </c>
      <c r="J24" s="241" t="str">
        <f>IF(B24="","",IF(OR('Ingoing substances_DID'!Q24="N",'Ingoing substances_DID'!O24="Y"),"",C24*1000/$D$60))</f>
        <v/>
      </c>
      <c r="K24" s="59"/>
      <c r="L24" s="19"/>
      <c r="M24" s="19"/>
      <c r="N24" s="19"/>
      <c r="O24" s="19"/>
      <c r="P24" s="19"/>
      <c r="Q24" s="19"/>
    </row>
    <row r="25" spans="1:17" ht="15.75">
      <c r="A25" s="223">
        <v>16</v>
      </c>
      <c r="B25" s="229" t="str">
        <f>IF('Ingoing substances_DID'!B25="","",'Ingoing substances_DID'!B25)</f>
        <v/>
      </c>
      <c r="C25" s="236" t="str">
        <f>IF('Ingoing substances_DID'!G25="","",'Ingoing substances_DID'!G25)</f>
        <v/>
      </c>
      <c r="D25" s="236" t="str">
        <f>IF(B25="","",IF('Ingoing substances_DID'!Q25="Y",C25,""))</f>
        <v/>
      </c>
      <c r="E25" s="230" t="str">
        <f>IF(B25="","",C25*'Ingoing substances_DID'!L25*1000/'Ingoing substances_DID'!M25)</f>
        <v/>
      </c>
      <c r="F25" s="230" t="str">
        <f t="shared" si="0"/>
        <v/>
      </c>
      <c r="G25" s="241" t="str">
        <f>IF(OR('Ingoing substances_DID'!P25="N",'Ingoing substances_DID'!N25="R"),"",C25)</f>
        <v/>
      </c>
      <c r="H25" s="241" t="str">
        <f>IF(OR('Ingoing substances_DID'!P25="N",'Ingoing substances_DID'!O25="Y"),"",C25)</f>
        <v/>
      </c>
      <c r="I25" s="241" t="str">
        <f>IF(B25="","",IF(B25="","",(IF(OR('Ingoing substances_DID'!Q25="N",'Ingoing substances_DID'!N25="R"),"",C25*1000/$D$60))))</f>
        <v/>
      </c>
      <c r="J25" s="241" t="str">
        <f>IF(B25="","",IF(OR('Ingoing substances_DID'!Q25="N",'Ingoing substances_DID'!O25="Y"),"",C25*1000/$D$60))</f>
        <v/>
      </c>
      <c r="K25" s="59"/>
      <c r="L25" s="19"/>
      <c r="M25" s="19"/>
      <c r="N25" s="19"/>
      <c r="O25" s="19"/>
      <c r="P25" s="19"/>
      <c r="Q25" s="19"/>
    </row>
    <row r="26" spans="1:17" ht="15.75">
      <c r="A26" s="223">
        <v>17</v>
      </c>
      <c r="B26" s="229" t="str">
        <f>IF('Ingoing substances_DID'!B26="","",'Ingoing substances_DID'!B26)</f>
        <v/>
      </c>
      <c r="C26" s="236" t="str">
        <f>IF('Ingoing substances_DID'!G26="","",'Ingoing substances_DID'!G26)</f>
        <v/>
      </c>
      <c r="D26" s="236" t="str">
        <f>IF(B26="","",IF('Ingoing substances_DID'!Q26="Y",C26,""))</f>
        <v/>
      </c>
      <c r="E26" s="230" t="str">
        <f>IF(B26="","",C26*'Ingoing substances_DID'!L26*1000/'Ingoing substances_DID'!M26)</f>
        <v/>
      </c>
      <c r="F26" s="230" t="str">
        <f t="shared" si="0"/>
        <v/>
      </c>
      <c r="G26" s="241" t="str">
        <f>IF(OR('Ingoing substances_DID'!P26="N",'Ingoing substances_DID'!N26="R"),"",C26)</f>
        <v/>
      </c>
      <c r="H26" s="241" t="str">
        <f>IF(OR('Ingoing substances_DID'!P26="N",'Ingoing substances_DID'!O26="Y"),"",C26)</f>
        <v/>
      </c>
      <c r="I26" s="241" t="str">
        <f>IF(B26="","",IF(B26="","",(IF(OR('Ingoing substances_DID'!Q26="N",'Ingoing substances_DID'!N26="R"),"",C26*1000/$D$60))))</f>
        <v/>
      </c>
      <c r="J26" s="241" t="str">
        <f>IF(B26="","",IF(OR('Ingoing substances_DID'!Q26="N",'Ingoing substances_DID'!O26="Y"),"",C26*1000/$D$60))</f>
        <v/>
      </c>
      <c r="K26" s="59"/>
      <c r="L26" s="19"/>
      <c r="M26" s="19"/>
      <c r="N26" s="19"/>
      <c r="O26" s="19"/>
      <c r="P26" s="19"/>
      <c r="Q26" s="19"/>
    </row>
    <row r="27" spans="1:17" ht="15.75">
      <c r="A27" s="223">
        <v>18</v>
      </c>
      <c r="B27" s="229" t="str">
        <f>IF('Ingoing substances_DID'!B27="","",'Ingoing substances_DID'!B27)</f>
        <v/>
      </c>
      <c r="C27" s="236" t="str">
        <f>IF('Ingoing substances_DID'!G27="","",'Ingoing substances_DID'!G27)</f>
        <v/>
      </c>
      <c r="D27" s="236" t="str">
        <f>IF(B27="","",IF('Ingoing substances_DID'!Q27="Y",C27,""))</f>
        <v/>
      </c>
      <c r="E27" s="230" t="str">
        <f>IF(B27="","",C27*'Ingoing substances_DID'!L27*1000/'Ingoing substances_DID'!M27)</f>
        <v/>
      </c>
      <c r="F27" s="230" t="str">
        <f t="shared" si="0"/>
        <v/>
      </c>
      <c r="G27" s="241" t="str">
        <f>IF(OR('Ingoing substances_DID'!P27="N",'Ingoing substances_DID'!N27="R"),"",C27)</f>
        <v/>
      </c>
      <c r="H27" s="241" t="str">
        <f>IF(OR('Ingoing substances_DID'!P27="N",'Ingoing substances_DID'!O27="Y"),"",C27)</f>
        <v/>
      </c>
      <c r="I27" s="241" t="str">
        <f>IF(B27="","",IF(B27="","",(IF(OR('Ingoing substances_DID'!Q27="N",'Ingoing substances_DID'!N27="R"),"",C27*1000/$D$60))))</f>
        <v/>
      </c>
      <c r="J27" s="241" t="str">
        <f>IF(B27="","",IF(OR('Ingoing substances_DID'!Q27="N",'Ingoing substances_DID'!O27="Y"),"",C27*1000/$D$60))</f>
        <v/>
      </c>
      <c r="K27" s="59"/>
      <c r="L27" s="19"/>
      <c r="M27" s="19"/>
      <c r="N27" s="19"/>
      <c r="O27" s="19"/>
      <c r="P27" s="19"/>
      <c r="Q27" s="19"/>
    </row>
    <row r="28" spans="1:17" ht="15.75">
      <c r="A28" s="223">
        <v>19</v>
      </c>
      <c r="B28" s="229" t="str">
        <f>IF('Ingoing substances_DID'!B28="","",'Ingoing substances_DID'!B28)</f>
        <v/>
      </c>
      <c r="C28" s="236" t="str">
        <f>IF('Ingoing substances_DID'!G28="","",'Ingoing substances_DID'!G28)</f>
        <v/>
      </c>
      <c r="D28" s="236" t="str">
        <f>IF(B28="","",IF('Ingoing substances_DID'!Q28="Y",C28,""))</f>
        <v/>
      </c>
      <c r="E28" s="230" t="str">
        <f>IF(B28="","",C28*'Ingoing substances_DID'!L28*1000/'Ingoing substances_DID'!M28)</f>
        <v/>
      </c>
      <c r="F28" s="230" t="str">
        <f t="shared" si="0"/>
        <v/>
      </c>
      <c r="G28" s="241" t="str">
        <f>IF(OR('Ingoing substances_DID'!P28="N",'Ingoing substances_DID'!N28="R"),"",C28)</f>
        <v/>
      </c>
      <c r="H28" s="241" t="str">
        <f>IF(OR('Ingoing substances_DID'!P28="N",'Ingoing substances_DID'!O28="Y"),"",C28)</f>
        <v/>
      </c>
      <c r="I28" s="241" t="str">
        <f>IF(B28="","",IF(B28="","",(IF(OR('Ingoing substances_DID'!Q28="N",'Ingoing substances_DID'!N28="R"),"",C28*1000/$D$60))))</f>
        <v/>
      </c>
      <c r="J28" s="241" t="str">
        <f>IF(B28="","",IF(OR('Ingoing substances_DID'!Q28="N",'Ingoing substances_DID'!O28="Y"),"",C28*1000/$D$60))</f>
        <v/>
      </c>
      <c r="K28" s="59"/>
      <c r="L28" s="19"/>
      <c r="M28" s="19"/>
      <c r="N28" s="19"/>
      <c r="O28" s="19"/>
      <c r="P28" s="19"/>
      <c r="Q28" s="19"/>
    </row>
    <row r="29" spans="1:17" ht="15.75">
      <c r="A29" s="223">
        <v>20</v>
      </c>
      <c r="B29" s="229" t="str">
        <f>IF('Ingoing substances_DID'!B29="","",'Ingoing substances_DID'!B29)</f>
        <v/>
      </c>
      <c r="C29" s="236" t="str">
        <f>IF('Ingoing substances_DID'!G29="","",'Ingoing substances_DID'!G29)</f>
        <v/>
      </c>
      <c r="D29" s="236" t="str">
        <f>IF(B29="","",IF('Ingoing substances_DID'!Q29="Y",C29,""))</f>
        <v/>
      </c>
      <c r="E29" s="230" t="str">
        <f>IF(B29="","",C29*'Ingoing substances_DID'!L29*1000/'Ingoing substances_DID'!M29)</f>
        <v/>
      </c>
      <c r="F29" s="230" t="str">
        <f t="shared" si="0"/>
        <v/>
      </c>
      <c r="G29" s="241" t="str">
        <f>IF(OR('Ingoing substances_DID'!P29="N",'Ingoing substances_DID'!N29="R"),"",C29)</f>
        <v/>
      </c>
      <c r="H29" s="241" t="str">
        <f>IF(OR('Ingoing substances_DID'!P29="N",'Ingoing substances_DID'!O29="Y"),"",C29)</f>
        <v/>
      </c>
      <c r="I29" s="241" t="str">
        <f>IF(B29="","",IF(B29="","",(IF(OR('Ingoing substances_DID'!Q29="N",'Ingoing substances_DID'!N29="R"),"",C29*1000/$D$60))))</f>
        <v/>
      </c>
      <c r="J29" s="241" t="str">
        <f>IF(B29="","",IF(OR('Ingoing substances_DID'!Q29="N",'Ingoing substances_DID'!O29="Y"),"",C29*1000/$D$60))</f>
        <v/>
      </c>
      <c r="K29" s="59"/>
      <c r="L29" s="19"/>
      <c r="M29" s="19"/>
      <c r="N29" s="19"/>
      <c r="O29" s="19"/>
      <c r="P29" s="19"/>
      <c r="Q29" s="19"/>
    </row>
    <row r="30" spans="1:17" ht="15.75">
      <c r="A30" s="223">
        <v>21</v>
      </c>
      <c r="B30" s="229" t="str">
        <f>IF('Ingoing substances_DID'!B30="","",'Ingoing substances_DID'!B30)</f>
        <v/>
      </c>
      <c r="C30" s="236" t="str">
        <f>IF('Ingoing substances_DID'!G30="","",'Ingoing substances_DID'!G30)</f>
        <v/>
      </c>
      <c r="D30" s="236" t="str">
        <f>IF(B30="","",IF('Ingoing substances_DID'!Q30="Y",C30,""))</f>
        <v/>
      </c>
      <c r="E30" s="230" t="str">
        <f>IF(B30="","",C30*'Ingoing substances_DID'!L30*1000/'Ingoing substances_DID'!M30)</f>
        <v/>
      </c>
      <c r="F30" s="230" t="str">
        <f t="shared" si="0"/>
        <v/>
      </c>
      <c r="G30" s="241" t="str">
        <f>IF(OR('Ingoing substances_DID'!P30="N",'Ingoing substances_DID'!N30="R"),"",C30)</f>
        <v/>
      </c>
      <c r="H30" s="241" t="str">
        <f>IF(OR('Ingoing substances_DID'!P30="N",'Ingoing substances_DID'!O30="Y"),"",C30)</f>
        <v/>
      </c>
      <c r="I30" s="241" t="str">
        <f>IF(B30="","",IF(B30="","",(IF(OR('Ingoing substances_DID'!Q30="N",'Ingoing substances_DID'!N30="R"),"",C30*1000/$D$60))))</f>
        <v/>
      </c>
      <c r="J30" s="241" t="str">
        <f>IF(B30="","",IF(OR('Ingoing substances_DID'!Q30="N",'Ingoing substances_DID'!O30="Y"),"",C30*1000/$D$60))</f>
        <v/>
      </c>
      <c r="K30" s="59"/>
      <c r="L30" s="19"/>
      <c r="M30" s="19"/>
      <c r="N30" s="19"/>
      <c r="O30" s="19"/>
      <c r="P30" s="19"/>
      <c r="Q30" s="19"/>
    </row>
    <row r="31" spans="1:17" ht="15.75">
      <c r="A31" s="223">
        <v>22</v>
      </c>
      <c r="B31" s="229" t="str">
        <f>IF('Ingoing substances_DID'!B31="","",'Ingoing substances_DID'!B31)</f>
        <v/>
      </c>
      <c r="C31" s="236" t="str">
        <f>IF('Ingoing substances_DID'!G31="","",'Ingoing substances_DID'!G31)</f>
        <v/>
      </c>
      <c r="D31" s="236" t="str">
        <f>IF(B31="","",IF('Ingoing substances_DID'!Q31="Y",C31,""))</f>
        <v/>
      </c>
      <c r="E31" s="230" t="str">
        <f>IF(B31="","",C31*'Ingoing substances_DID'!L31*1000/'Ingoing substances_DID'!M31)</f>
        <v/>
      </c>
      <c r="F31" s="230" t="str">
        <f t="shared" si="0"/>
        <v/>
      </c>
      <c r="G31" s="241" t="str">
        <f>IF(OR('Ingoing substances_DID'!P31="N",'Ingoing substances_DID'!N31="R"),"",C31)</f>
        <v/>
      </c>
      <c r="H31" s="241" t="str">
        <f>IF(OR('Ingoing substances_DID'!P31="N",'Ingoing substances_DID'!O31="Y"),"",C31)</f>
        <v/>
      </c>
      <c r="I31" s="241" t="str">
        <f>IF(B31="","",IF(B31="","",(IF(OR('Ingoing substances_DID'!Q31="N",'Ingoing substances_DID'!N31="R"),"",C31*1000/$D$60))))</f>
        <v/>
      </c>
      <c r="J31" s="241" t="str">
        <f>IF(B31="","",IF(OR('Ingoing substances_DID'!Q31="N",'Ingoing substances_DID'!O31="Y"),"",C31*1000/$D$60))</f>
        <v/>
      </c>
      <c r="K31" s="59"/>
      <c r="L31" s="19"/>
      <c r="M31" s="19"/>
      <c r="N31" s="19"/>
      <c r="O31" s="19"/>
      <c r="P31" s="19"/>
      <c r="Q31" s="19"/>
    </row>
    <row r="32" spans="1:17" ht="15.75">
      <c r="A32" s="223">
        <v>23</v>
      </c>
      <c r="B32" s="229" t="str">
        <f>IF('Ingoing substances_DID'!B32="","",'Ingoing substances_DID'!B32)</f>
        <v/>
      </c>
      <c r="C32" s="236" t="str">
        <f>IF('Ingoing substances_DID'!G32="","",'Ingoing substances_DID'!G32)</f>
        <v/>
      </c>
      <c r="D32" s="236" t="str">
        <f>IF(B32="","",IF('Ingoing substances_DID'!Q32="Y",C32,""))</f>
        <v/>
      </c>
      <c r="E32" s="230" t="str">
        <f>IF(B32="","",C32*'Ingoing substances_DID'!L32*1000/'Ingoing substances_DID'!M32)</f>
        <v/>
      </c>
      <c r="F32" s="230" t="str">
        <f t="shared" si="0"/>
        <v/>
      </c>
      <c r="G32" s="241" t="str">
        <f>IF(OR('Ingoing substances_DID'!P32="N",'Ingoing substances_DID'!N32="R"),"",C32)</f>
        <v/>
      </c>
      <c r="H32" s="241" t="str">
        <f>IF(OR('Ingoing substances_DID'!P32="N",'Ingoing substances_DID'!O32="Y"),"",C32)</f>
        <v/>
      </c>
      <c r="I32" s="241" t="str">
        <f>IF(B32="","",IF(B32="","",(IF(OR('Ingoing substances_DID'!Q32="N",'Ingoing substances_DID'!N32="R"),"",C32*1000/$D$60))))</f>
        <v/>
      </c>
      <c r="J32" s="241" t="str">
        <f>IF(B32="","",IF(OR('Ingoing substances_DID'!Q32="N",'Ingoing substances_DID'!O32="Y"),"",C32*1000/$D$60))</f>
        <v/>
      </c>
      <c r="K32" s="59"/>
      <c r="L32" s="19"/>
      <c r="M32" s="19"/>
      <c r="N32" s="19"/>
      <c r="O32" s="19"/>
      <c r="P32" s="19"/>
      <c r="Q32" s="19"/>
    </row>
    <row r="33" spans="1:17" ht="15.75">
      <c r="A33" s="223">
        <v>24</v>
      </c>
      <c r="B33" s="229" t="str">
        <f>IF('Ingoing substances_DID'!B33="","",'Ingoing substances_DID'!B33)</f>
        <v/>
      </c>
      <c r="C33" s="236" t="str">
        <f>IF('Ingoing substances_DID'!G33="","",'Ingoing substances_DID'!G33)</f>
        <v/>
      </c>
      <c r="D33" s="236" t="str">
        <f>IF(B33="","",IF('Ingoing substances_DID'!Q33="Y",C33,""))</f>
        <v/>
      </c>
      <c r="E33" s="230" t="str">
        <f>IF(B33="","",C33*'Ingoing substances_DID'!L33*1000/'Ingoing substances_DID'!M33)</f>
        <v/>
      </c>
      <c r="F33" s="230" t="str">
        <f t="shared" si="0"/>
        <v/>
      </c>
      <c r="G33" s="241" t="str">
        <f>IF(OR('Ingoing substances_DID'!P33="N",'Ingoing substances_DID'!N33="R"),"",C33)</f>
        <v/>
      </c>
      <c r="H33" s="241" t="str">
        <f>IF(OR('Ingoing substances_DID'!P33="N",'Ingoing substances_DID'!O33="Y"),"",C33)</f>
        <v/>
      </c>
      <c r="I33" s="241" t="str">
        <f>IF(B33="","",IF(B33="","",(IF(OR('Ingoing substances_DID'!Q33="N",'Ingoing substances_DID'!N33="R"),"",C33*1000/$D$60))))</f>
        <v/>
      </c>
      <c r="J33" s="241" t="str">
        <f>IF(B33="","",IF(OR('Ingoing substances_DID'!Q33="N",'Ingoing substances_DID'!O33="Y"),"",C33*1000/$D$60))</f>
        <v/>
      </c>
      <c r="K33" s="59"/>
      <c r="L33" s="19"/>
      <c r="M33" s="19"/>
      <c r="N33" s="19"/>
      <c r="O33" s="19"/>
      <c r="P33" s="19"/>
      <c r="Q33" s="19"/>
    </row>
    <row r="34" spans="1:17" ht="15.75">
      <c r="A34" s="223">
        <v>25</v>
      </c>
      <c r="B34" s="229" t="str">
        <f>IF('Ingoing substances_DID'!B34="","",'Ingoing substances_DID'!B34)</f>
        <v/>
      </c>
      <c r="C34" s="236" t="str">
        <f>IF('Ingoing substances_DID'!G34="","",'Ingoing substances_DID'!G34)</f>
        <v/>
      </c>
      <c r="D34" s="236" t="str">
        <f>IF(B34="","",IF('Ingoing substances_DID'!Q34="Y",C34,""))</f>
        <v/>
      </c>
      <c r="E34" s="230" t="str">
        <f>IF(B34="","",C34*'Ingoing substances_DID'!L34*1000/'Ingoing substances_DID'!M34)</f>
        <v/>
      </c>
      <c r="F34" s="230" t="str">
        <f t="shared" si="0"/>
        <v/>
      </c>
      <c r="G34" s="241" t="str">
        <f>IF(OR('Ingoing substances_DID'!P34="N",'Ingoing substances_DID'!N34="R"),"",C34)</f>
        <v/>
      </c>
      <c r="H34" s="241" t="str">
        <f>IF(OR('Ingoing substances_DID'!P34="N",'Ingoing substances_DID'!O34="Y"),"",C34)</f>
        <v/>
      </c>
      <c r="I34" s="241" t="str">
        <f>IF(B34="","",IF(B34="","",(IF(OR('Ingoing substances_DID'!Q34="N",'Ingoing substances_DID'!N34="R"),"",C34*1000/$D$60))))</f>
        <v/>
      </c>
      <c r="J34" s="241" t="str">
        <f>IF(B34="","",IF(OR('Ingoing substances_DID'!Q34="N",'Ingoing substances_DID'!O34="Y"),"",C34*1000/$D$60))</f>
        <v/>
      </c>
      <c r="K34" s="59"/>
      <c r="L34" s="19"/>
      <c r="M34" s="19"/>
      <c r="N34" s="19"/>
      <c r="O34" s="19"/>
      <c r="P34" s="19"/>
      <c r="Q34" s="19"/>
    </row>
    <row r="35" spans="1:17" ht="15.75">
      <c r="A35" s="223">
        <v>26</v>
      </c>
      <c r="B35" s="229" t="str">
        <f>IF('Ingoing substances_DID'!B35="","",'Ingoing substances_DID'!B35)</f>
        <v/>
      </c>
      <c r="C35" s="236" t="str">
        <f>IF('Ingoing substances_DID'!G35="","",'Ingoing substances_DID'!G35)</f>
        <v/>
      </c>
      <c r="D35" s="236" t="str">
        <f>IF(B35="","",IF('Ingoing substances_DID'!Q35="Y",C35,""))</f>
        <v/>
      </c>
      <c r="E35" s="230" t="str">
        <f>IF(B35="","",C35*'Ingoing substances_DID'!L35*1000/'Ingoing substances_DID'!M35)</f>
        <v/>
      </c>
      <c r="F35" s="230" t="str">
        <f t="shared" si="0"/>
        <v/>
      </c>
      <c r="G35" s="241" t="str">
        <f>IF(OR('Ingoing substances_DID'!P35="N",'Ingoing substances_DID'!N35="R"),"",C35)</f>
        <v/>
      </c>
      <c r="H35" s="241" t="str">
        <f>IF(OR('Ingoing substances_DID'!P35="N",'Ingoing substances_DID'!O35="Y"),"",C35)</f>
        <v/>
      </c>
      <c r="I35" s="241" t="str">
        <f>IF(B35="","",IF(B35="","",(IF(OR('Ingoing substances_DID'!Q35="N",'Ingoing substances_DID'!N35="R"),"",C35*1000/$D$60))))</f>
        <v/>
      </c>
      <c r="J35" s="241" t="str">
        <f>IF(B35="","",IF(OR('Ingoing substances_DID'!Q35="N",'Ingoing substances_DID'!O35="Y"),"",C35*1000/$D$60))</f>
        <v/>
      </c>
      <c r="K35" s="59"/>
      <c r="L35" s="19"/>
      <c r="M35" s="19"/>
      <c r="N35" s="19"/>
      <c r="O35" s="19"/>
      <c r="P35" s="19"/>
      <c r="Q35" s="19"/>
    </row>
    <row r="36" spans="1:17" ht="15.75">
      <c r="A36" s="223">
        <v>27</v>
      </c>
      <c r="B36" s="229" t="str">
        <f>IF('Ingoing substances_DID'!B36="","",'Ingoing substances_DID'!B36)</f>
        <v/>
      </c>
      <c r="C36" s="236" t="str">
        <f>IF('Ingoing substances_DID'!G36="","",'Ingoing substances_DID'!G36)</f>
        <v/>
      </c>
      <c r="D36" s="236" t="str">
        <f>IF(B36="","",IF('Ingoing substances_DID'!Q36="Y",C36,""))</f>
        <v/>
      </c>
      <c r="E36" s="230" t="str">
        <f>IF(B36="","",C36*'Ingoing substances_DID'!L36*1000/'Ingoing substances_DID'!M36)</f>
        <v/>
      </c>
      <c r="F36" s="230" t="str">
        <f t="shared" si="0"/>
        <v/>
      </c>
      <c r="G36" s="241" t="str">
        <f>IF(OR('Ingoing substances_DID'!P36="N",'Ingoing substances_DID'!N36="R"),"",C36)</f>
        <v/>
      </c>
      <c r="H36" s="241" t="str">
        <f>IF(OR('Ingoing substances_DID'!P36="N",'Ingoing substances_DID'!O36="Y"),"",C36)</f>
        <v/>
      </c>
      <c r="I36" s="241" t="str">
        <f>IF(B36="","",IF(B36="","",(IF(OR('Ingoing substances_DID'!Q36="N",'Ingoing substances_DID'!N36="R"),"",C36*1000/$D$60))))</f>
        <v/>
      </c>
      <c r="J36" s="241" t="str">
        <f>IF(B36="","",IF(OR('Ingoing substances_DID'!Q36="N",'Ingoing substances_DID'!O36="Y"),"",C36*1000/$D$60))</f>
        <v/>
      </c>
      <c r="K36" s="59"/>
      <c r="L36" s="19"/>
      <c r="M36" s="19"/>
      <c r="N36" s="19"/>
      <c r="O36" s="19"/>
      <c r="P36" s="19"/>
      <c r="Q36" s="19"/>
    </row>
    <row r="37" spans="1:17" ht="15.75">
      <c r="A37" s="223">
        <v>28</v>
      </c>
      <c r="B37" s="229" t="str">
        <f>IF('Ingoing substances_DID'!B37="","",'Ingoing substances_DID'!B37)</f>
        <v/>
      </c>
      <c r="C37" s="236" t="str">
        <f>IF('Ingoing substances_DID'!G37="","",'Ingoing substances_DID'!G37)</f>
        <v/>
      </c>
      <c r="D37" s="236" t="str">
        <f>IF(B37="","",IF('Ingoing substances_DID'!Q37="Y",C37,""))</f>
        <v/>
      </c>
      <c r="E37" s="230" t="str">
        <f>IF(B37="","",C37*'Ingoing substances_DID'!L37*1000/'Ingoing substances_DID'!M37)</f>
        <v/>
      </c>
      <c r="F37" s="230" t="str">
        <f t="shared" si="0"/>
        <v/>
      </c>
      <c r="G37" s="241" t="str">
        <f>IF(OR('Ingoing substances_DID'!P37="N",'Ingoing substances_DID'!N37="R"),"",C37)</f>
        <v/>
      </c>
      <c r="H37" s="241" t="str">
        <f>IF(OR('Ingoing substances_DID'!P37="N",'Ingoing substances_DID'!O37="Y"),"",C37)</f>
        <v/>
      </c>
      <c r="I37" s="241" t="str">
        <f>IF(B37="","",IF(B37="","",(IF(OR('Ingoing substances_DID'!Q37="N",'Ingoing substances_DID'!N37="R"),"",C37*1000/$D$60))))</f>
        <v/>
      </c>
      <c r="J37" s="241" t="str">
        <f>IF(B37="","",IF(OR('Ingoing substances_DID'!Q37="N",'Ingoing substances_DID'!O37="Y"),"",C37*1000/$D$60))</f>
        <v/>
      </c>
      <c r="K37" s="59"/>
      <c r="L37" s="19"/>
      <c r="M37" s="19"/>
      <c r="N37" s="19"/>
      <c r="O37" s="19"/>
      <c r="P37" s="19"/>
      <c r="Q37" s="19"/>
    </row>
    <row r="38" spans="1:17" ht="15.75">
      <c r="A38" s="223">
        <v>29</v>
      </c>
      <c r="B38" s="229" t="str">
        <f>IF('Ingoing substances_DID'!B38="","",'Ingoing substances_DID'!B38)</f>
        <v/>
      </c>
      <c r="C38" s="236" t="str">
        <f>IF('Ingoing substances_DID'!G38="","",'Ingoing substances_DID'!G38)</f>
        <v/>
      </c>
      <c r="D38" s="236" t="str">
        <f>IF(B38="","",IF('Ingoing substances_DID'!Q38="Y",C38,""))</f>
        <v/>
      </c>
      <c r="E38" s="230" t="str">
        <f>IF(B38="","",C38*'Ingoing substances_DID'!L38*1000/'Ingoing substances_DID'!M38)</f>
        <v/>
      </c>
      <c r="F38" s="230" t="str">
        <f t="shared" si="0"/>
        <v/>
      </c>
      <c r="G38" s="241" t="str">
        <f>IF(OR('Ingoing substances_DID'!P38="N",'Ingoing substances_DID'!N38="R"),"",C38)</f>
        <v/>
      </c>
      <c r="H38" s="241" t="str">
        <f>IF(OR('Ingoing substances_DID'!P38="N",'Ingoing substances_DID'!O38="Y"),"",C38)</f>
        <v/>
      </c>
      <c r="I38" s="241" t="str">
        <f>IF(B38="","",IF(B38="","",(IF(OR('Ingoing substances_DID'!Q38="N",'Ingoing substances_DID'!N38="R"),"",C38*1000/$D$60))))</f>
        <v/>
      </c>
      <c r="J38" s="241" t="str">
        <f>IF(B38="","",IF(OR('Ingoing substances_DID'!Q38="N",'Ingoing substances_DID'!O38="Y"),"",C38*1000/$D$60))</f>
        <v/>
      </c>
      <c r="K38" s="59"/>
      <c r="L38" s="19"/>
      <c r="M38" s="19"/>
      <c r="N38" s="19"/>
      <c r="O38" s="19"/>
      <c r="P38" s="19"/>
      <c r="Q38" s="19"/>
    </row>
    <row r="39" spans="1:17" ht="15.75">
      <c r="A39" s="223">
        <v>30</v>
      </c>
      <c r="B39" s="229" t="str">
        <f>IF('Ingoing substances_DID'!B39="","",'Ingoing substances_DID'!B39)</f>
        <v/>
      </c>
      <c r="C39" s="236" t="str">
        <f>IF('Ingoing substances_DID'!G39="","",'Ingoing substances_DID'!G39)</f>
        <v/>
      </c>
      <c r="D39" s="236" t="str">
        <f>IF(B39="","",IF('Ingoing substances_DID'!Q39="Y",C39,""))</f>
        <v/>
      </c>
      <c r="E39" s="230" t="str">
        <f>IF(B39="","",C39*'Ingoing substances_DID'!L39*1000/'Ingoing substances_DID'!M39)</f>
        <v/>
      </c>
      <c r="F39" s="230" t="str">
        <f t="shared" si="0"/>
        <v/>
      </c>
      <c r="G39" s="241" t="str">
        <f>IF(OR('Ingoing substances_DID'!P39="N",'Ingoing substances_DID'!N39="R"),"",C39)</f>
        <v/>
      </c>
      <c r="H39" s="241" t="str">
        <f>IF(OR('Ingoing substances_DID'!P39="N",'Ingoing substances_DID'!O39="Y"),"",C39)</f>
        <v/>
      </c>
      <c r="I39" s="241" t="str">
        <f>IF(B39="","",IF(B39="","",(IF(OR('Ingoing substances_DID'!Q39="N",'Ingoing substances_DID'!N39="R"),"",C39*1000/$D$60))))</f>
        <v/>
      </c>
      <c r="J39" s="241" t="str">
        <f>IF(B39="","",IF(OR('Ingoing substances_DID'!Q39="N",'Ingoing substances_DID'!O39="Y"),"",C39*1000/$D$60))</f>
        <v/>
      </c>
      <c r="K39" s="59"/>
      <c r="L39" s="19"/>
      <c r="M39" s="19"/>
      <c r="N39" s="19"/>
      <c r="O39" s="19"/>
      <c r="P39" s="19"/>
      <c r="Q39" s="19"/>
    </row>
    <row r="40" spans="1:17" ht="15.75">
      <c r="A40" s="223">
        <v>31</v>
      </c>
      <c r="B40" s="229" t="str">
        <f>IF('Ingoing substances_DID'!B40="","",'Ingoing substances_DID'!B40)</f>
        <v/>
      </c>
      <c r="C40" s="236" t="str">
        <f>IF('Ingoing substances_DID'!G40="","",'Ingoing substances_DID'!G40)</f>
        <v/>
      </c>
      <c r="D40" s="236" t="str">
        <f>IF(B40="","",IF('Ingoing substances_DID'!Q40="Y",C40,""))</f>
        <v/>
      </c>
      <c r="E40" s="230" t="str">
        <f>IF(B40="","",C40*'Ingoing substances_DID'!L40*1000/'Ingoing substances_DID'!M40)</f>
        <v/>
      </c>
      <c r="F40" s="230" t="str">
        <f t="shared" si="0"/>
        <v/>
      </c>
      <c r="G40" s="241" t="str">
        <f>IF(OR('Ingoing substances_DID'!P40="N",'Ingoing substances_DID'!N40="R"),"",C40)</f>
        <v/>
      </c>
      <c r="H40" s="241" t="str">
        <f>IF(OR('Ingoing substances_DID'!P40="N",'Ingoing substances_DID'!O40="Y"),"",C40)</f>
        <v/>
      </c>
      <c r="I40" s="241" t="str">
        <f>IF(B40="","",IF(B40="","",(IF(OR('Ingoing substances_DID'!Q40="N",'Ingoing substances_DID'!N40="R"),"",C40*1000/$D$60))))</f>
        <v/>
      </c>
      <c r="J40" s="241" t="str">
        <f>IF(B40="","",IF(OR('Ingoing substances_DID'!Q40="N",'Ingoing substances_DID'!O40="Y"),"",C40*1000/$D$60))</f>
        <v/>
      </c>
      <c r="K40" s="59"/>
      <c r="L40" s="19"/>
      <c r="M40" s="19"/>
      <c r="N40" s="19"/>
      <c r="O40" s="19"/>
      <c r="P40" s="19"/>
      <c r="Q40" s="19"/>
    </row>
    <row r="41" spans="1:17" ht="15.75">
      <c r="A41" s="223">
        <v>32</v>
      </c>
      <c r="B41" s="229" t="str">
        <f>IF('Ingoing substances_DID'!B41="","",'Ingoing substances_DID'!B41)</f>
        <v/>
      </c>
      <c r="C41" s="236" t="str">
        <f>IF('Ingoing substances_DID'!G41="","",'Ingoing substances_DID'!G41)</f>
        <v/>
      </c>
      <c r="D41" s="236" t="str">
        <f>IF(B41="","",IF('Ingoing substances_DID'!Q41="Y",C41,""))</f>
        <v/>
      </c>
      <c r="E41" s="230" t="str">
        <f>IF(B41="","",C41*'Ingoing substances_DID'!L41*1000/'Ingoing substances_DID'!M41)</f>
        <v/>
      </c>
      <c r="F41" s="230" t="str">
        <f t="shared" si="0"/>
        <v/>
      </c>
      <c r="G41" s="241" t="str">
        <f>IF(OR('Ingoing substances_DID'!P41="N",'Ingoing substances_DID'!N41="R"),"",C41)</f>
        <v/>
      </c>
      <c r="H41" s="241" t="str">
        <f>IF(OR('Ingoing substances_DID'!P41="N",'Ingoing substances_DID'!O41="Y"),"",C41)</f>
        <v/>
      </c>
      <c r="I41" s="241" t="str">
        <f>IF(B41="","",IF(B41="","",(IF(OR('Ingoing substances_DID'!Q41="N",'Ingoing substances_DID'!N41="R"),"",C41*1000/$D$60))))</f>
        <v/>
      </c>
      <c r="J41" s="241" t="str">
        <f>IF(B41="","",IF(OR('Ingoing substances_DID'!Q41="N",'Ingoing substances_DID'!O41="Y"),"",C41*1000/$D$60))</f>
        <v/>
      </c>
      <c r="K41" s="59"/>
      <c r="L41" s="19"/>
      <c r="M41" s="19"/>
      <c r="N41" s="19"/>
      <c r="O41" s="19"/>
      <c r="P41" s="19"/>
      <c r="Q41" s="19"/>
    </row>
    <row r="42" spans="1:17" ht="15.75">
      <c r="A42" s="223">
        <v>33</v>
      </c>
      <c r="B42" s="229" t="str">
        <f>IF('Ingoing substances_DID'!B42="","",'Ingoing substances_DID'!B42)</f>
        <v/>
      </c>
      <c r="C42" s="236" t="str">
        <f>IF('Ingoing substances_DID'!G42="","",'Ingoing substances_DID'!G42)</f>
        <v/>
      </c>
      <c r="D42" s="236" t="str">
        <f>IF(B42="","",IF('Ingoing substances_DID'!Q42="Y",C42,""))</f>
        <v/>
      </c>
      <c r="E42" s="230" t="str">
        <f>IF(B42="","",C42*'Ingoing substances_DID'!L42*1000/'Ingoing substances_DID'!M42)</f>
        <v/>
      </c>
      <c r="F42" s="230" t="str">
        <f t="shared" si="0"/>
        <v/>
      </c>
      <c r="G42" s="241" t="str">
        <f>IF(OR('Ingoing substances_DID'!P42="N",'Ingoing substances_DID'!N42="R"),"",C42)</f>
        <v/>
      </c>
      <c r="H42" s="241" t="str">
        <f>IF(OR('Ingoing substances_DID'!P42="N",'Ingoing substances_DID'!O42="Y"),"",C42)</f>
        <v/>
      </c>
      <c r="I42" s="241" t="str">
        <f>IF(B42="","",IF(B42="","",(IF(OR('Ingoing substances_DID'!Q42="N",'Ingoing substances_DID'!N42="R"),"",C42*1000/$D$60))))</f>
        <v/>
      </c>
      <c r="J42" s="241" t="str">
        <f>IF(B42="","",IF(OR('Ingoing substances_DID'!Q42="N",'Ingoing substances_DID'!O42="Y"),"",C42*1000/$D$60))</f>
        <v/>
      </c>
      <c r="K42" s="59"/>
      <c r="L42" s="19"/>
      <c r="M42" s="19"/>
      <c r="N42" s="19"/>
      <c r="O42" s="19"/>
      <c r="P42" s="19"/>
      <c r="Q42" s="19"/>
    </row>
    <row r="43" spans="1:17" ht="15.75">
      <c r="A43" s="223">
        <v>34</v>
      </c>
      <c r="B43" s="229" t="str">
        <f>IF('Ingoing substances_DID'!B43="","",'Ingoing substances_DID'!B43)</f>
        <v/>
      </c>
      <c r="C43" s="236" t="str">
        <f>IF('Ingoing substances_DID'!G43="","",'Ingoing substances_DID'!G43)</f>
        <v/>
      </c>
      <c r="D43" s="236" t="str">
        <f>IF(B43="","",IF('Ingoing substances_DID'!Q43="Y",C43,""))</f>
        <v/>
      </c>
      <c r="E43" s="230" t="str">
        <f>IF(B43="","",C43*'Ingoing substances_DID'!L43*1000/'Ingoing substances_DID'!M43)</f>
        <v/>
      </c>
      <c r="F43" s="230" t="str">
        <f t="shared" si="0"/>
        <v/>
      </c>
      <c r="G43" s="241" t="str">
        <f>IF(OR('Ingoing substances_DID'!P43="N",'Ingoing substances_DID'!N43="R"),"",C43)</f>
        <v/>
      </c>
      <c r="H43" s="241" t="str">
        <f>IF(OR('Ingoing substances_DID'!P43="N",'Ingoing substances_DID'!O43="Y"),"",C43)</f>
        <v/>
      </c>
      <c r="I43" s="241" t="str">
        <f>IF(B43="","",IF(B43="","",(IF(OR('Ingoing substances_DID'!Q43="N",'Ingoing substances_DID'!N43="R"),"",C43*1000/$D$60))))</f>
        <v/>
      </c>
      <c r="J43" s="241" t="str">
        <f>IF(B43="","",IF(OR('Ingoing substances_DID'!Q43="N",'Ingoing substances_DID'!O43="Y"),"",C43*1000/$D$60))</f>
        <v/>
      </c>
      <c r="K43" s="59"/>
      <c r="L43" s="19"/>
      <c r="M43" s="19"/>
      <c r="N43" s="19"/>
      <c r="O43" s="19"/>
      <c r="P43" s="19"/>
      <c r="Q43" s="19"/>
    </row>
    <row r="44" spans="1:17" ht="15.75">
      <c r="A44" s="223">
        <v>35</v>
      </c>
      <c r="B44" s="229" t="str">
        <f>IF('Ingoing substances_DID'!B44="","",'Ingoing substances_DID'!B44)</f>
        <v/>
      </c>
      <c r="C44" s="236" t="str">
        <f>IF('Ingoing substances_DID'!G44="","",'Ingoing substances_DID'!G44)</f>
        <v/>
      </c>
      <c r="D44" s="236" t="str">
        <f>IF(B44="","",IF('Ingoing substances_DID'!Q44="Y",C44,""))</f>
        <v/>
      </c>
      <c r="E44" s="230" t="str">
        <f>IF(B44="","",C44*'Ingoing substances_DID'!L44*1000/'Ingoing substances_DID'!M44)</f>
        <v/>
      </c>
      <c r="F44" s="230" t="str">
        <f t="shared" si="0"/>
        <v/>
      </c>
      <c r="G44" s="241" t="str">
        <f>IF(OR('Ingoing substances_DID'!P44="N",'Ingoing substances_DID'!N44="R"),"",C44)</f>
        <v/>
      </c>
      <c r="H44" s="241" t="str">
        <f>IF(OR('Ingoing substances_DID'!P44="N",'Ingoing substances_DID'!O44="Y"),"",C44)</f>
        <v/>
      </c>
      <c r="I44" s="241" t="str">
        <f>IF(B44="","",IF(B44="","",(IF(OR('Ingoing substances_DID'!Q44="N",'Ingoing substances_DID'!N44="R"),"",C44*1000/$D$60))))</f>
        <v/>
      </c>
      <c r="J44" s="241" t="str">
        <f>IF(B44="","",IF(OR('Ingoing substances_DID'!Q44="N",'Ingoing substances_DID'!O44="Y"),"",C44*1000/$D$60))</f>
        <v/>
      </c>
      <c r="K44" s="59"/>
      <c r="L44" s="19"/>
      <c r="M44" s="19"/>
      <c r="N44" s="19"/>
      <c r="O44" s="19"/>
      <c r="P44" s="19"/>
      <c r="Q44" s="19"/>
    </row>
    <row r="45" spans="1:17" ht="15.75">
      <c r="A45" s="223">
        <v>36</v>
      </c>
      <c r="B45" s="229" t="str">
        <f>IF('Ingoing substances_DID'!B45="","",'Ingoing substances_DID'!B45)</f>
        <v/>
      </c>
      <c r="C45" s="236" t="str">
        <f>IF('Ingoing substances_DID'!G45="","",'Ingoing substances_DID'!G45)</f>
        <v/>
      </c>
      <c r="D45" s="236" t="str">
        <f>IF(B45="","",IF('Ingoing substances_DID'!Q45="Y",C45,""))</f>
        <v/>
      </c>
      <c r="E45" s="230" t="str">
        <f>IF(B45="","",C45*'Ingoing substances_DID'!L45*1000/'Ingoing substances_DID'!M45)</f>
        <v/>
      </c>
      <c r="F45" s="230" t="str">
        <f t="shared" si="0"/>
        <v/>
      </c>
      <c r="G45" s="241" t="str">
        <f>IF(OR('Ingoing substances_DID'!P45="N",'Ingoing substances_DID'!N45="R"),"",C45)</f>
        <v/>
      </c>
      <c r="H45" s="241" t="str">
        <f>IF(OR('Ingoing substances_DID'!P45="N",'Ingoing substances_DID'!O45="Y"),"",C45)</f>
        <v/>
      </c>
      <c r="I45" s="241" t="str">
        <f>IF(B45="","",IF(B45="","",(IF(OR('Ingoing substances_DID'!Q45="N",'Ingoing substances_DID'!N45="R"),"",C45*1000/$D$60))))</f>
        <v/>
      </c>
      <c r="J45" s="241" t="str">
        <f>IF(B45="","",IF(OR('Ingoing substances_DID'!Q45="N",'Ingoing substances_DID'!O45="Y"),"",C45*1000/$D$60))</f>
        <v/>
      </c>
      <c r="K45" s="59"/>
      <c r="L45" s="19"/>
      <c r="M45" s="19"/>
      <c r="N45" s="19"/>
      <c r="O45" s="19"/>
      <c r="P45" s="19"/>
      <c r="Q45" s="19"/>
    </row>
    <row r="46" spans="1:17" ht="15.75">
      <c r="A46" s="223">
        <v>37</v>
      </c>
      <c r="B46" s="229" t="str">
        <f>IF('Ingoing substances_DID'!B46="","",'Ingoing substances_DID'!B46)</f>
        <v/>
      </c>
      <c r="C46" s="236" t="str">
        <f>IF('Ingoing substances_DID'!G46="","",'Ingoing substances_DID'!G46)</f>
        <v/>
      </c>
      <c r="D46" s="236" t="str">
        <f>IF(B46="","",IF('Ingoing substances_DID'!Q46="Y",C46,""))</f>
        <v/>
      </c>
      <c r="E46" s="230" t="str">
        <f>IF(B46="","",C46*'Ingoing substances_DID'!L46*1000/'Ingoing substances_DID'!M46)</f>
        <v/>
      </c>
      <c r="F46" s="230" t="str">
        <f t="shared" si="0"/>
        <v/>
      </c>
      <c r="G46" s="241" t="str">
        <f>IF(OR('Ingoing substances_DID'!P46="N",'Ingoing substances_DID'!N46="R"),"",C46)</f>
        <v/>
      </c>
      <c r="H46" s="241" t="str">
        <f>IF(OR('Ingoing substances_DID'!P46="N",'Ingoing substances_DID'!O46="Y"),"",C46)</f>
        <v/>
      </c>
      <c r="I46" s="241" t="str">
        <f>IF(B46="","",IF(B46="","",(IF(OR('Ingoing substances_DID'!Q46="N",'Ingoing substances_DID'!N46="R"),"",C46*1000/$D$60))))</f>
        <v/>
      </c>
      <c r="J46" s="241" t="str">
        <f>IF(B46="","",IF(OR('Ingoing substances_DID'!Q46="N",'Ingoing substances_DID'!O46="Y"),"",C46*1000/$D$60))</f>
        <v/>
      </c>
      <c r="K46" s="59"/>
      <c r="L46" s="19"/>
      <c r="M46" s="19"/>
      <c r="N46" s="19"/>
      <c r="O46" s="19"/>
      <c r="P46" s="19"/>
      <c r="Q46" s="19"/>
    </row>
    <row r="47" spans="1:17" ht="15.75">
      <c r="A47" s="223">
        <v>38</v>
      </c>
      <c r="B47" s="229" t="str">
        <f>IF('Ingoing substances_DID'!B47="","",'Ingoing substances_DID'!B47)</f>
        <v/>
      </c>
      <c r="C47" s="236" t="str">
        <f>IF('Ingoing substances_DID'!G47="","",'Ingoing substances_DID'!G47)</f>
        <v/>
      </c>
      <c r="D47" s="236" t="str">
        <f>IF(B47="","",IF('Ingoing substances_DID'!Q47="Y",C47,""))</f>
        <v/>
      </c>
      <c r="E47" s="230" t="str">
        <f>IF(B47="","",C47*'Ingoing substances_DID'!L47*1000/'Ingoing substances_DID'!M47)</f>
        <v/>
      </c>
      <c r="F47" s="230" t="str">
        <f t="shared" si="0"/>
        <v/>
      </c>
      <c r="G47" s="241" t="str">
        <f>IF(OR('Ingoing substances_DID'!P47="N",'Ingoing substances_DID'!N47="R"),"",C47)</f>
        <v/>
      </c>
      <c r="H47" s="241" t="str">
        <f>IF(OR('Ingoing substances_DID'!P47="N",'Ingoing substances_DID'!O47="Y"),"",C47)</f>
        <v/>
      </c>
      <c r="I47" s="241" t="str">
        <f>IF(B47="","",IF(B47="","",(IF(OR('Ingoing substances_DID'!Q47="N",'Ingoing substances_DID'!N47="R"),"",C47*1000/$D$60))))</f>
        <v/>
      </c>
      <c r="J47" s="241" t="str">
        <f>IF(B47="","",IF(OR('Ingoing substances_DID'!Q47="N",'Ingoing substances_DID'!O47="Y"),"",C47*1000/$D$60))</f>
        <v/>
      </c>
      <c r="K47" s="59"/>
      <c r="L47" s="19"/>
      <c r="M47" s="19"/>
      <c r="N47" s="19"/>
      <c r="O47" s="19"/>
      <c r="P47" s="19"/>
      <c r="Q47" s="19"/>
    </row>
    <row r="48" spans="1:17" ht="15.75">
      <c r="A48" s="223">
        <v>39</v>
      </c>
      <c r="B48" s="229" t="str">
        <f>IF('Ingoing substances_DID'!B48="","",'Ingoing substances_DID'!B48)</f>
        <v/>
      </c>
      <c r="C48" s="236" t="str">
        <f>IF('Ingoing substances_DID'!G48="","",'Ingoing substances_DID'!G48)</f>
        <v/>
      </c>
      <c r="D48" s="236" t="str">
        <f>IF(B48="","",IF('Ingoing substances_DID'!Q48="Y",C48,""))</f>
        <v/>
      </c>
      <c r="E48" s="230" t="str">
        <f>IF(B48="","",C48*'Ingoing substances_DID'!L48*1000/'Ingoing substances_DID'!M48)</f>
        <v/>
      </c>
      <c r="F48" s="230" t="str">
        <f t="shared" si="0"/>
        <v/>
      </c>
      <c r="G48" s="241" t="str">
        <f>IF(OR('Ingoing substances_DID'!P48="N",'Ingoing substances_DID'!N48="R"),"",C48)</f>
        <v/>
      </c>
      <c r="H48" s="241" t="str">
        <f>IF(OR('Ingoing substances_DID'!P48="N",'Ingoing substances_DID'!O48="Y"),"",C48)</f>
        <v/>
      </c>
      <c r="I48" s="241" t="str">
        <f>IF(B48="","",IF(B48="","",(IF(OR('Ingoing substances_DID'!Q48="N",'Ingoing substances_DID'!N48="R"),"",C48*1000/$D$60))))</f>
        <v/>
      </c>
      <c r="J48" s="241" t="str">
        <f>IF(B48="","",IF(OR('Ingoing substances_DID'!Q48="N",'Ingoing substances_DID'!O48="Y"),"",C48*1000/$D$60))</f>
        <v/>
      </c>
      <c r="K48" s="59"/>
      <c r="L48" s="19"/>
      <c r="M48" s="19"/>
      <c r="N48" s="19"/>
      <c r="O48" s="19"/>
      <c r="P48" s="19"/>
      <c r="Q48" s="19"/>
    </row>
    <row r="49" spans="1:17" ht="15.75">
      <c r="A49" s="223">
        <v>40</v>
      </c>
      <c r="B49" s="229" t="str">
        <f>IF('Ingoing substances_DID'!B49="","",'Ingoing substances_DID'!B49)</f>
        <v/>
      </c>
      <c r="C49" s="236" t="str">
        <f>IF('Ingoing substances_DID'!G49="","",'Ingoing substances_DID'!G49)</f>
        <v/>
      </c>
      <c r="D49" s="236" t="str">
        <f>IF(B49="","",IF('Ingoing substances_DID'!Q49="Y",C49,""))</f>
        <v/>
      </c>
      <c r="E49" s="230" t="str">
        <f>IF(B49="","",C49*'Ingoing substances_DID'!L49*1000/'Ingoing substances_DID'!M49)</f>
        <v/>
      </c>
      <c r="F49" s="230" t="str">
        <f t="shared" si="0"/>
        <v/>
      </c>
      <c r="G49" s="241" t="str">
        <f>IF(OR('Ingoing substances_DID'!P49="N",'Ingoing substances_DID'!N49="R"),"",C49)</f>
        <v/>
      </c>
      <c r="H49" s="241" t="str">
        <f>IF(OR('Ingoing substances_DID'!P49="N",'Ingoing substances_DID'!O49="Y"),"",C49)</f>
        <v/>
      </c>
      <c r="I49" s="241" t="str">
        <f>IF(B49="","",IF(B49="","",(IF(OR('Ingoing substances_DID'!Q49="N",'Ingoing substances_DID'!N49="R"),"",C49*1000/$D$60))))</f>
        <v/>
      </c>
      <c r="J49" s="241" t="str">
        <f>IF(B49="","",IF(OR('Ingoing substances_DID'!Q49="N",'Ingoing substances_DID'!O49="Y"),"",C49*1000/$D$60))</f>
        <v/>
      </c>
      <c r="K49" s="59"/>
      <c r="L49" s="19"/>
      <c r="M49" s="19"/>
      <c r="N49" s="19"/>
      <c r="O49" s="19"/>
      <c r="P49" s="19"/>
      <c r="Q49" s="19"/>
    </row>
    <row r="50" spans="1:17" ht="15.75">
      <c r="A50" s="223">
        <v>41</v>
      </c>
      <c r="B50" s="229" t="str">
        <f>IF('Ingoing substances_DID'!B50="","",'Ingoing substances_DID'!B50)</f>
        <v/>
      </c>
      <c r="C50" s="236" t="str">
        <f>IF('Ingoing substances_DID'!G50="","",'Ingoing substances_DID'!G50)</f>
        <v/>
      </c>
      <c r="D50" s="236" t="str">
        <f>IF(B50="","",IF('Ingoing substances_DID'!Q50="Y",C50,""))</f>
        <v/>
      </c>
      <c r="E50" s="230" t="str">
        <f>IF(B50="","",C50*'Ingoing substances_DID'!L50*1000/'Ingoing substances_DID'!M50)</f>
        <v/>
      </c>
      <c r="F50" s="230" t="str">
        <f t="shared" si="0"/>
        <v/>
      </c>
      <c r="G50" s="241" t="str">
        <f>IF(OR('Ingoing substances_DID'!P50="N",'Ingoing substances_DID'!N50="R"),"",C50)</f>
        <v/>
      </c>
      <c r="H50" s="241" t="str">
        <f>IF(OR('Ingoing substances_DID'!P50="N",'Ingoing substances_DID'!O50="Y"),"",C50)</f>
        <v/>
      </c>
      <c r="I50" s="241" t="str">
        <f>IF(B50="","",IF(B50="","",(IF(OR('Ingoing substances_DID'!Q50="N",'Ingoing substances_DID'!N50="R"),"",C50*1000/$D$60))))</f>
        <v/>
      </c>
      <c r="J50" s="241" t="str">
        <f>IF(B50="","",IF(OR('Ingoing substances_DID'!Q50="N",'Ingoing substances_DID'!O50="Y"),"",C50*1000/$D$60))</f>
        <v/>
      </c>
      <c r="K50" s="59"/>
      <c r="L50" s="19"/>
      <c r="M50" s="19"/>
      <c r="N50" s="19"/>
      <c r="O50" s="19"/>
      <c r="P50" s="19"/>
      <c r="Q50" s="19"/>
    </row>
    <row r="51" spans="1:17" ht="15.75">
      <c r="A51" s="223">
        <v>42</v>
      </c>
      <c r="B51" s="229" t="str">
        <f>IF('Ingoing substances_DID'!B51="","",'Ingoing substances_DID'!B51)</f>
        <v/>
      </c>
      <c r="C51" s="236" t="str">
        <f>IF('Ingoing substances_DID'!G51="","",'Ingoing substances_DID'!G51)</f>
        <v/>
      </c>
      <c r="D51" s="236" t="str">
        <f>IF(B51="","",IF('Ingoing substances_DID'!Q51="Y",C51,""))</f>
        <v/>
      </c>
      <c r="E51" s="230" t="str">
        <f>IF(B51="","",C51*'Ingoing substances_DID'!L51*1000/'Ingoing substances_DID'!M51)</f>
        <v/>
      </c>
      <c r="F51" s="230" t="str">
        <f t="shared" si="0"/>
        <v/>
      </c>
      <c r="G51" s="241" t="str">
        <f>IF(OR('Ingoing substances_DID'!P51="N",'Ingoing substances_DID'!N51="R"),"",C51)</f>
        <v/>
      </c>
      <c r="H51" s="241" t="str">
        <f>IF(OR('Ingoing substances_DID'!P51="N",'Ingoing substances_DID'!O51="Y"),"",C51)</f>
        <v/>
      </c>
      <c r="I51" s="241" t="str">
        <f>IF(B51="","",IF(B51="","",(IF(OR('Ingoing substances_DID'!Q51="N",'Ingoing substances_DID'!N51="R"),"",C51*1000/$D$60))))</f>
        <v/>
      </c>
      <c r="J51" s="241" t="str">
        <f>IF(B51="","",IF(OR('Ingoing substances_DID'!Q51="N",'Ingoing substances_DID'!O51="Y"),"",C51*1000/$D$60))</f>
        <v/>
      </c>
      <c r="K51" s="59"/>
      <c r="L51" s="19"/>
      <c r="M51" s="19"/>
      <c r="N51" s="19"/>
      <c r="O51" s="19"/>
      <c r="P51" s="19"/>
      <c r="Q51" s="19"/>
    </row>
    <row r="52" spans="1:17" ht="15.75">
      <c r="A52" s="223">
        <v>43</v>
      </c>
      <c r="B52" s="229" t="str">
        <f>IF('Ingoing substances_DID'!B52="","",'Ingoing substances_DID'!B52)</f>
        <v/>
      </c>
      <c r="C52" s="236" t="str">
        <f>IF('Ingoing substances_DID'!G52="","",'Ingoing substances_DID'!G52)</f>
        <v/>
      </c>
      <c r="D52" s="236" t="str">
        <f>IF(B52="","",IF('Ingoing substances_DID'!Q52="Y",C52,""))</f>
        <v/>
      </c>
      <c r="E52" s="230" t="str">
        <f>IF(B52="","",C52*'Ingoing substances_DID'!L52*1000/'Ingoing substances_DID'!M52)</f>
        <v/>
      </c>
      <c r="F52" s="230" t="str">
        <f t="shared" si="0"/>
        <v/>
      </c>
      <c r="G52" s="241" t="str">
        <f>IF(OR('Ingoing substances_DID'!P52="N",'Ingoing substances_DID'!N52="R"),"",C52)</f>
        <v/>
      </c>
      <c r="H52" s="241" t="str">
        <f>IF(OR('Ingoing substances_DID'!P52="N",'Ingoing substances_DID'!O52="Y"),"",C52)</f>
        <v/>
      </c>
      <c r="I52" s="241" t="str">
        <f>IF(B52="","",IF(B52="","",(IF(OR('Ingoing substances_DID'!Q52="N",'Ingoing substances_DID'!N52="R"),"",C52*1000/$D$60))))</f>
        <v/>
      </c>
      <c r="J52" s="241" t="str">
        <f>IF(B52="","",IF(OR('Ingoing substances_DID'!Q52="N",'Ingoing substances_DID'!O52="Y"),"",C52*1000/$D$60))</f>
        <v/>
      </c>
      <c r="K52" s="59"/>
      <c r="L52" s="19"/>
      <c r="M52" s="19"/>
      <c r="N52" s="19"/>
      <c r="O52" s="19"/>
      <c r="P52" s="19"/>
      <c r="Q52" s="19"/>
    </row>
    <row r="53" spans="1:17" ht="15.75">
      <c r="A53" s="223">
        <v>44</v>
      </c>
      <c r="B53" s="229" t="str">
        <f>IF('Ingoing substances_DID'!B53="","",'Ingoing substances_DID'!B53)</f>
        <v/>
      </c>
      <c r="C53" s="236" t="str">
        <f>IF('Ingoing substances_DID'!G53="","",'Ingoing substances_DID'!G53)</f>
        <v/>
      </c>
      <c r="D53" s="236" t="str">
        <f>IF(B53="","",IF('Ingoing substances_DID'!Q53="Y",C53,""))</f>
        <v/>
      </c>
      <c r="E53" s="230" t="str">
        <f>IF(B53="","",C53*'Ingoing substances_DID'!L53*1000/'Ingoing substances_DID'!M53)</f>
        <v/>
      </c>
      <c r="F53" s="230" t="str">
        <f t="shared" si="0"/>
        <v/>
      </c>
      <c r="G53" s="241" t="str">
        <f>IF(OR('Ingoing substances_DID'!P53="N",'Ingoing substances_DID'!N53="R"),"",C53)</f>
        <v/>
      </c>
      <c r="H53" s="241" t="str">
        <f>IF(OR('Ingoing substances_DID'!P53="N",'Ingoing substances_DID'!O53="Y"),"",C53)</f>
        <v/>
      </c>
      <c r="I53" s="241" t="str">
        <f>IF(B53="","",IF(B53="","",(IF(OR('Ingoing substances_DID'!Q53="N",'Ingoing substances_DID'!N53="R"),"",C53*1000/$D$60))))</f>
        <v/>
      </c>
      <c r="J53" s="241" t="str">
        <f>IF(B53="","",IF(OR('Ingoing substances_DID'!Q53="N",'Ingoing substances_DID'!O53="Y"),"",C53*1000/$D$60))</f>
        <v/>
      </c>
      <c r="K53" s="59"/>
      <c r="L53" s="19"/>
      <c r="M53" s="19"/>
      <c r="N53" s="19"/>
      <c r="O53" s="19"/>
      <c r="P53" s="19"/>
      <c r="Q53" s="19"/>
    </row>
    <row r="54" spans="1:17" ht="15.75">
      <c r="A54" s="223">
        <v>45</v>
      </c>
      <c r="B54" s="229" t="str">
        <f>IF('Ingoing substances_DID'!B54="","",'Ingoing substances_DID'!B54)</f>
        <v/>
      </c>
      <c r="C54" s="236" t="str">
        <f>IF('Ingoing substances_DID'!G54="","",'Ingoing substances_DID'!G54)</f>
        <v/>
      </c>
      <c r="D54" s="236" t="str">
        <f>IF(B54="","",IF('Ingoing substances_DID'!Q54="Y",C54,""))</f>
        <v/>
      </c>
      <c r="E54" s="230" t="str">
        <f>IF(B54="","",C54*'Ingoing substances_DID'!L54*1000/'Ingoing substances_DID'!M54)</f>
        <v/>
      </c>
      <c r="F54" s="230" t="str">
        <f t="shared" si="0"/>
        <v/>
      </c>
      <c r="G54" s="241" t="str">
        <f>IF(OR('Ingoing substances_DID'!P54="N",'Ingoing substances_DID'!N54="R"),"",C54)</f>
        <v/>
      </c>
      <c r="H54" s="241" t="str">
        <f>IF(OR('Ingoing substances_DID'!P54="N",'Ingoing substances_DID'!O54="Y"),"",C54)</f>
        <v/>
      </c>
      <c r="I54" s="241" t="str">
        <f>IF(B54="","",IF(B54="","",(IF(OR('Ingoing substances_DID'!Q54="N",'Ingoing substances_DID'!N54="R"),"",C54*1000/$D$60))))</f>
        <v/>
      </c>
      <c r="J54" s="241" t="str">
        <f>IF(B54="","",IF(OR('Ingoing substances_DID'!Q54="N",'Ingoing substances_DID'!O54="Y"),"",C54*1000/$D$60))</f>
        <v/>
      </c>
      <c r="K54" s="59"/>
      <c r="L54" s="19"/>
      <c r="M54" s="19"/>
      <c r="N54" s="19"/>
      <c r="O54" s="19"/>
      <c r="P54" s="19"/>
      <c r="Q54" s="19"/>
    </row>
    <row r="55" spans="1:17" ht="15.75">
      <c r="A55" s="223">
        <v>46</v>
      </c>
      <c r="B55" s="229" t="str">
        <f>IF('Ingoing substances_DID'!B55="","",'Ingoing substances_DID'!B55)</f>
        <v/>
      </c>
      <c r="C55" s="236" t="str">
        <f>IF('Ingoing substances_DID'!G55="","",'Ingoing substances_DID'!G55)</f>
        <v/>
      </c>
      <c r="D55" s="236" t="str">
        <f>IF(B55="","",IF('Ingoing substances_DID'!Q55="Y",C55,""))</f>
        <v/>
      </c>
      <c r="E55" s="230" t="str">
        <f>IF(B55="","",C55*'Ingoing substances_DID'!L55*1000/'Ingoing substances_DID'!M55)</f>
        <v/>
      </c>
      <c r="F55" s="230" t="str">
        <f t="shared" si="0"/>
        <v/>
      </c>
      <c r="G55" s="241" t="str">
        <f>IF(OR('Ingoing substances_DID'!P55="N",'Ingoing substances_DID'!N55="R"),"",C55)</f>
        <v/>
      </c>
      <c r="H55" s="241" t="str">
        <f>IF(OR('Ingoing substances_DID'!P55="N",'Ingoing substances_DID'!O55="Y"),"",C55)</f>
        <v/>
      </c>
      <c r="I55" s="241" t="str">
        <f>IF(B55="","",IF(B55="","",(IF(OR('Ingoing substances_DID'!Q55="N",'Ingoing substances_DID'!N55="R"),"",C55*1000/$D$60))))</f>
        <v/>
      </c>
      <c r="J55" s="241" t="str">
        <f>IF(B55="","",IF(OR('Ingoing substances_DID'!Q55="N",'Ingoing substances_DID'!O55="Y"),"",C55*1000/$D$60))</f>
        <v/>
      </c>
      <c r="K55" s="59"/>
      <c r="L55" s="19"/>
      <c r="M55" s="19"/>
      <c r="N55" s="19"/>
      <c r="O55" s="19"/>
      <c r="P55" s="19"/>
      <c r="Q55" s="19"/>
    </row>
    <row r="56" spans="1:17" ht="15.75">
      <c r="A56" s="223">
        <v>47</v>
      </c>
      <c r="B56" s="229" t="str">
        <f>IF('Ingoing substances_DID'!B56="","",'Ingoing substances_DID'!B56)</f>
        <v/>
      </c>
      <c r="C56" s="236" t="str">
        <f>IF('Ingoing substances_DID'!G56="","",'Ingoing substances_DID'!G56)</f>
        <v/>
      </c>
      <c r="D56" s="236" t="str">
        <f>IF(B56="","",IF('Ingoing substances_DID'!Q56="Y",C56,""))</f>
        <v/>
      </c>
      <c r="E56" s="230" t="str">
        <f>IF(B56="","",C56*'Ingoing substances_DID'!L56*1000/'Ingoing substances_DID'!M56)</f>
        <v/>
      </c>
      <c r="F56" s="230" t="str">
        <f t="shared" si="0"/>
        <v/>
      </c>
      <c r="G56" s="241" t="str">
        <f>IF(OR('Ingoing substances_DID'!P56="N",'Ingoing substances_DID'!N56="R"),"",C56)</f>
        <v/>
      </c>
      <c r="H56" s="241" t="str">
        <f>IF(OR('Ingoing substances_DID'!P56="N",'Ingoing substances_DID'!O56="Y"),"",C56)</f>
        <v/>
      </c>
      <c r="I56" s="241" t="str">
        <f>IF(B56="","",IF(B56="","",(IF(OR('Ingoing substances_DID'!Q56="N",'Ingoing substances_DID'!N56="R"),"",C56*1000/$D$60))))</f>
        <v/>
      </c>
      <c r="J56" s="241" t="str">
        <f>IF(B56="","",IF(OR('Ingoing substances_DID'!Q56="N",'Ingoing substances_DID'!O56="Y"),"",C56*1000/$D$60))</f>
        <v/>
      </c>
      <c r="K56" s="59"/>
      <c r="L56" s="19"/>
      <c r="M56" s="19"/>
      <c r="N56" s="19"/>
      <c r="O56" s="19"/>
      <c r="P56" s="19"/>
      <c r="Q56" s="19"/>
    </row>
    <row r="57" spans="1:17" ht="15.75">
      <c r="A57" s="223">
        <v>48</v>
      </c>
      <c r="B57" s="229" t="str">
        <f>IF('Ingoing substances_DID'!B57="","",'Ingoing substances_DID'!B57)</f>
        <v/>
      </c>
      <c r="C57" s="236" t="str">
        <f>IF('Ingoing substances_DID'!G57="","",'Ingoing substances_DID'!G57)</f>
        <v/>
      </c>
      <c r="D57" s="236" t="str">
        <f>IF(B57="","",IF('Ingoing substances_DID'!Q57="Y",C57,""))</f>
        <v/>
      </c>
      <c r="E57" s="230" t="str">
        <f>IF(B57="","",C57*'Ingoing substances_DID'!L57*1000/'Ingoing substances_DID'!M57)</f>
        <v/>
      </c>
      <c r="F57" s="230" t="str">
        <f t="shared" si="0"/>
        <v/>
      </c>
      <c r="G57" s="241" t="str">
        <f>IF(OR('Ingoing substances_DID'!P57="N",'Ingoing substances_DID'!N57="R"),"",C57)</f>
        <v/>
      </c>
      <c r="H57" s="241" t="str">
        <f>IF(OR('Ingoing substances_DID'!P57="N",'Ingoing substances_DID'!O57="Y"),"",C57)</f>
        <v/>
      </c>
      <c r="I57" s="241" t="str">
        <f>IF(B57="","",IF(B57="","",(IF(OR('Ingoing substances_DID'!Q57="N",'Ingoing substances_DID'!N57="R"),"",C57*1000/$D$60))))</f>
        <v/>
      </c>
      <c r="J57" s="241" t="str">
        <f>IF(B57="","",IF(OR('Ingoing substances_DID'!Q57="N",'Ingoing substances_DID'!O57="Y"),"",C57*1000/$D$60))</f>
        <v/>
      </c>
      <c r="K57" s="59"/>
      <c r="L57" s="19"/>
      <c r="M57" s="19"/>
      <c r="N57" s="19"/>
      <c r="O57" s="19"/>
      <c r="P57" s="19"/>
      <c r="Q57" s="19"/>
    </row>
    <row r="58" spans="1:17" ht="15.75">
      <c r="A58" s="223">
        <v>49</v>
      </c>
      <c r="B58" s="229" t="str">
        <f>IF('Ingoing substances_DID'!B58="","",'Ingoing substances_DID'!B58)</f>
        <v/>
      </c>
      <c r="C58" s="236" t="str">
        <f>IF('Ingoing substances_DID'!G58="","",'Ingoing substances_DID'!G58)</f>
        <v/>
      </c>
      <c r="D58" s="236" t="str">
        <f>IF(B58="","",IF('Ingoing substances_DID'!Q58="Y",C58,""))</f>
        <v/>
      </c>
      <c r="E58" s="230" t="str">
        <f>IF(B58="","",C58*'Ingoing substances_DID'!L58*1000/'Ingoing substances_DID'!M58)</f>
        <v/>
      </c>
      <c r="F58" s="230" t="str">
        <f t="shared" si="0"/>
        <v/>
      </c>
      <c r="G58" s="241" t="str">
        <f>IF(OR('Ingoing substances_DID'!P58="N",'Ingoing substances_DID'!N58="R"),"",C58)</f>
        <v/>
      </c>
      <c r="H58" s="241" t="str">
        <f>IF(OR('Ingoing substances_DID'!P58="N",'Ingoing substances_DID'!O58="Y"),"",C58)</f>
        <v/>
      </c>
      <c r="I58" s="241" t="str">
        <f>IF(B58="","",IF(B58="","",(IF(OR('Ingoing substances_DID'!Q58="N",'Ingoing substances_DID'!N58="R"),"",C58*1000/$D$60))))</f>
        <v/>
      </c>
      <c r="J58" s="241" t="str">
        <f>IF(B58="","",IF(OR('Ingoing substances_DID'!Q58="N",'Ingoing substances_DID'!O58="Y"),"",C58*1000/$D$60))</f>
        <v/>
      </c>
      <c r="K58" s="59"/>
      <c r="L58" s="19"/>
      <c r="M58" s="19"/>
      <c r="N58" s="19"/>
      <c r="O58" s="19"/>
      <c r="P58" s="19"/>
      <c r="Q58" s="19"/>
    </row>
    <row r="59" spans="1:17" ht="15.75">
      <c r="A59" s="223">
        <v>50</v>
      </c>
      <c r="B59" s="229" t="str">
        <f>IF('Ingoing substances_DID'!B59="","",'Ingoing substances_DID'!B59)</f>
        <v/>
      </c>
      <c r="C59" s="236" t="str">
        <f>IF('Ingoing substances_DID'!G59="","",'Ingoing substances_DID'!G59)</f>
        <v/>
      </c>
      <c r="D59" s="236" t="str">
        <f>IF(B59="","",IF('Ingoing substances_DID'!Q59="Y",C59,""))</f>
        <v/>
      </c>
      <c r="E59" s="230" t="str">
        <f>IF(B59="","",C59*'Ingoing substances_DID'!L59*1000/'Ingoing substances_DID'!M59)</f>
        <v/>
      </c>
      <c r="F59" s="230" t="str">
        <f t="shared" si="0"/>
        <v/>
      </c>
      <c r="G59" s="241" t="str">
        <f>IF(OR('Ingoing substances_DID'!P59="N",'Ingoing substances_DID'!N59="R"),"",C59)</f>
        <v/>
      </c>
      <c r="H59" s="241" t="str">
        <f>IF(OR('Ingoing substances_DID'!P59="N",'Ingoing substances_DID'!O59="Y"),"",C59)</f>
        <v/>
      </c>
      <c r="I59" s="241" t="str">
        <f>IF(B59="","",IF(B59="","",(IF(OR('Ingoing substances_DID'!Q59="N",'Ingoing substances_DID'!N59="R"),"",C59*1000/$D$60))))</f>
        <v/>
      </c>
      <c r="J59" s="241" t="str">
        <f>IF(B59="","",IF(OR('Ingoing substances_DID'!Q59="N",'Ingoing substances_DID'!O59="Y"),"",C59*1000/$D$60))</f>
        <v/>
      </c>
      <c r="K59" s="59"/>
      <c r="L59" s="19"/>
      <c r="M59" s="19"/>
      <c r="N59" s="19"/>
      <c r="O59" s="19"/>
      <c r="P59" s="19"/>
      <c r="Q59" s="19"/>
    </row>
    <row r="60" spans="1:17" ht="15.75">
      <c r="A60" s="231"/>
      <c r="B60" s="268" t="str">
        <f>'Formulation Pre-Products'!B60</f>
        <v>Sum:</v>
      </c>
      <c r="C60" s="232"/>
      <c r="D60" s="269">
        <f t="shared" ref="D60:J60" si="1">SUM(D11:D59)</f>
        <v>0</v>
      </c>
      <c r="E60" s="275">
        <f t="shared" si="1"/>
        <v>0</v>
      </c>
      <c r="F60" s="270">
        <f t="shared" si="1"/>
        <v>0</v>
      </c>
      <c r="G60" s="270">
        <f t="shared" si="1"/>
        <v>0</v>
      </c>
      <c r="H60" s="271">
        <f t="shared" si="1"/>
        <v>0</v>
      </c>
      <c r="I60" s="270">
        <f t="shared" si="1"/>
        <v>0</v>
      </c>
      <c r="J60" s="270">
        <f t="shared" si="1"/>
        <v>0</v>
      </c>
      <c r="K60" s="59"/>
      <c r="L60" s="19"/>
      <c r="M60" s="19"/>
      <c r="N60" s="19"/>
      <c r="O60" s="19"/>
      <c r="P60" s="19"/>
      <c r="Q60" s="19"/>
    </row>
    <row r="61" spans="1:17" ht="15.75">
      <c r="A61" s="233"/>
      <c r="B61" s="232"/>
      <c r="C61" s="234"/>
      <c r="D61" s="233"/>
      <c r="E61" s="233"/>
      <c r="F61" s="274" t="str">
        <f>"="&amp;F8</f>
        <v>=CDV chron / AC</v>
      </c>
      <c r="G61" s="274" t="str">
        <f>IF('Formulation Pre-Products'!$C$2=Languages!A3,Languages!A48,Languages!B48)</f>
        <v>=aNBO (surf.)</v>
      </c>
      <c r="H61" s="274" t="str">
        <f>IF('Formulation Pre-Products'!$C$2=Languages!A3,Languages!A49,Languages!B49)</f>
        <v>=anNBO (surf.)</v>
      </c>
      <c r="I61" s="274" t="str">
        <f>IF('Formulation Pre-Products'!$C$2=Languages!A3,Languages!A50,Languages!B50)</f>
        <v>=aNBO (org. subst.)</v>
      </c>
      <c r="J61" s="274" t="str">
        <f>IF('Formulation Pre-Products'!$C$2=Languages!A3,Languages!A51,Languages!B51)</f>
        <v>=anNBO (org. subst.)</v>
      </c>
      <c r="K61" s="59"/>
      <c r="L61" s="19"/>
      <c r="M61" s="19"/>
      <c r="N61" s="19"/>
      <c r="O61" s="19"/>
      <c r="P61" s="19"/>
      <c r="Q61" s="19"/>
    </row>
    <row r="62" spans="1:17" ht="15.75">
      <c r="A62" s="233"/>
      <c r="B62" s="232"/>
      <c r="C62" s="234"/>
      <c r="D62" s="233"/>
      <c r="E62" s="272" t="str">
        <f>IF('Formulation Pre-Products'!$C$2=Languages!A3,Languages!A93,Languages!B93)</f>
        <v>Limit</v>
      </c>
      <c r="F62" s="273" t="str">
        <f>IF(OR('Formulation Pre-Products'!$C$6=Languages!$A61,'Formulation Pre-Products'!$C$6=Languages!$B61),18000,IF(OR('Formulation Pre-Products'!$C$6=Languages!$A62,'Formulation Pre-Products'!$C$6=Languages!$B62),3300,IF(OR('Formulation Pre-Products'!$C$6=Languages!$A63,'Formulation Pre-Products'!$C$6=Languages!$B63),25000,IF(OR('Formulation Pre-Products'!$C$6=Languages!$A64,'Formulation Pre-Products'!$C$6=Languages!$B64),20000,IF(OR('Formulation Pre-Products'!$C$6=Languages!$A65,'Formulation Pre-Products'!$C$6=Languages!$B65),3300," ")))))</f>
        <v xml:space="preserve"> </v>
      </c>
      <c r="G62" s="273">
        <v>0</v>
      </c>
      <c r="H62" s="273">
        <v>0</v>
      </c>
      <c r="I62" s="273" t="str">
        <f>IF(OR('Formulation Pre-Products'!$C$6=Languages!$A61,'Formulation Pre-Products'!$C$6=Languages!$B61),25,IF(OR('Formulation Pre-Products'!$C$6=Languages!$A62,'Formulation Pre-Products'!$C$6=Languages!$B62),10,IF(OR('Formulation Pre-Products'!$C$6=Languages!$A63,'Formulation Pre-Products'!$C$6=Languages!$B63),45,IF(OR('Formulation Pre-Products'!$C$6=Languages!$A64,'Formulation Pre-Products'!$C$6=Languages!$B64),70,IF(OR('Formulation Pre-Products'!$C$6=Languages!$A65,'Formulation Pre-Products'!$C$6=Languages!$B65),10," ")))))</f>
        <v xml:space="preserve"> </v>
      </c>
      <c r="J62" s="273" t="str">
        <f>IF(OR('Formulation Pre-Products'!$C$6=Languages!$A61,'Formulation Pre-Products'!$C$6=Languages!$B61),25,IF(OR('Formulation Pre-Products'!$C$6=Languages!$A62,'Formulation Pre-Products'!$C$6=Languages!$B62),10,IF(OR('Formulation Pre-Products'!$C$6=Languages!$A63,'Formulation Pre-Products'!$C$6=Languages!$B63),45,IF(OR('Formulation Pre-Products'!$C$6=Languages!$A64,'Formulation Pre-Products'!$C$6=Languages!$B64),40,IF(OR('Formulation Pre-Products'!$C$6=Languages!$A65,'Formulation Pre-Products'!$C$6=Languages!$B65),10," ")))))</f>
        <v xml:space="preserve"> </v>
      </c>
      <c r="K62" s="59"/>
      <c r="L62" s="19"/>
      <c r="M62" s="19"/>
      <c r="N62" s="19"/>
      <c r="O62" s="19"/>
      <c r="P62" s="19"/>
      <c r="Q62" s="19"/>
    </row>
    <row r="63" spans="1:17" ht="16.5" thickBot="1">
      <c r="A63" s="233"/>
      <c r="B63" s="232"/>
      <c r="C63" s="234"/>
      <c r="D63" s="233"/>
      <c r="E63" s="276" t="str">
        <f>IF('Formulation Pre-Products'!$C$2=Languages!A3,Languages!A94,Languages!B94)</f>
        <v>Result</v>
      </c>
      <c r="F63" s="277" t="str">
        <f>IF(F60&lt;=F62,"ok","not ok")</f>
        <v>ok</v>
      </c>
      <c r="G63" s="277" t="str">
        <f>IF(G60=0,"ok","not ok")</f>
        <v>ok</v>
      </c>
      <c r="H63" s="277" t="str">
        <f>IF(H60=0,"ok","not ok")</f>
        <v>ok</v>
      </c>
      <c r="I63" s="278" t="str">
        <f>IF(I60&lt;=I62,"ok","not ok")</f>
        <v>ok</v>
      </c>
      <c r="J63" s="277" t="str">
        <f>IF(J60&lt;=J62,"ok","not ok")</f>
        <v>ok</v>
      </c>
      <c r="K63" s="59"/>
      <c r="L63" s="19"/>
      <c r="M63" s="19"/>
      <c r="N63" s="19"/>
      <c r="O63" s="19"/>
      <c r="P63" s="19"/>
      <c r="Q63" s="19"/>
    </row>
    <row r="64" spans="1:17" ht="16.5" thickTop="1">
      <c r="A64" s="233"/>
      <c r="B64" s="234"/>
      <c r="C64" s="233"/>
      <c r="D64" s="234"/>
      <c r="E64" s="234"/>
      <c r="F64" s="234"/>
      <c r="G64" s="235"/>
      <c r="H64" s="235"/>
      <c r="I64" s="235"/>
      <c r="J64" s="8"/>
      <c r="K64" s="59"/>
      <c r="L64" s="19"/>
      <c r="M64" s="19"/>
      <c r="N64" s="19"/>
      <c r="O64" s="19"/>
      <c r="P64" s="19"/>
      <c r="Q64" s="19"/>
    </row>
    <row r="65" spans="1:17" ht="46.5" customHeight="1">
      <c r="A65" s="17"/>
      <c r="B65" s="386" t="str">
        <f>'Formulation Pre-Products'!B66</f>
        <v>remarks of the applicant</v>
      </c>
      <c r="C65" s="387"/>
      <c r="D65" s="387"/>
      <c r="E65" s="387"/>
      <c r="F65" s="387"/>
      <c r="G65" s="387"/>
      <c r="H65" s="387"/>
      <c r="I65" s="387"/>
      <c r="J65" s="388"/>
      <c r="K65" s="59"/>
      <c r="L65" s="19"/>
      <c r="M65" s="19"/>
      <c r="N65" s="19"/>
      <c r="O65" s="19"/>
      <c r="P65" s="19"/>
      <c r="Q65" s="19"/>
    </row>
    <row r="66" spans="1:17" ht="15.75">
      <c r="A66" s="58"/>
      <c r="B66" s="59"/>
      <c r="C66" s="58"/>
      <c r="D66" s="59"/>
      <c r="E66" s="59"/>
      <c r="F66" s="59"/>
      <c r="G66" s="60"/>
      <c r="H66" s="60"/>
      <c r="I66" s="60"/>
      <c r="J66" s="59"/>
      <c r="K66" s="59"/>
      <c r="L66" s="19"/>
      <c r="M66" s="19"/>
      <c r="N66" s="19"/>
      <c r="O66" s="19"/>
      <c r="P66" s="19"/>
      <c r="Q66" s="19"/>
    </row>
    <row r="67" spans="1:17" ht="15.75">
      <c r="A67" s="58"/>
      <c r="B67" s="59"/>
      <c r="C67" s="58"/>
      <c r="D67" s="59"/>
      <c r="E67" s="59"/>
      <c r="F67" s="59"/>
      <c r="G67" s="60"/>
      <c r="H67" s="60"/>
      <c r="I67" s="60"/>
      <c r="J67" s="59"/>
      <c r="K67" s="59"/>
      <c r="L67" s="19"/>
      <c r="M67" s="19"/>
      <c r="N67" s="19"/>
      <c r="O67" s="19"/>
      <c r="P67" s="19"/>
      <c r="Q67" s="19"/>
    </row>
    <row r="68" spans="1:17" ht="15.75">
      <c r="A68" s="58"/>
      <c r="B68" s="59"/>
      <c r="C68" s="58"/>
      <c r="D68" s="59"/>
      <c r="E68" s="59"/>
      <c r="F68" s="59"/>
      <c r="G68" s="60"/>
      <c r="H68" s="60"/>
      <c r="I68" s="60"/>
      <c r="J68" s="59"/>
      <c r="K68" s="59"/>
      <c r="L68" s="19"/>
      <c r="M68" s="19"/>
      <c r="N68" s="19"/>
      <c r="O68" s="19"/>
      <c r="P68" s="19"/>
      <c r="Q68" s="19"/>
    </row>
    <row r="69" spans="1:17" ht="15.75">
      <c r="A69" s="58"/>
      <c r="B69" s="59"/>
      <c r="C69" s="58"/>
      <c r="D69" s="59"/>
      <c r="E69" s="59"/>
      <c r="F69" s="59"/>
      <c r="G69" s="60"/>
      <c r="H69" s="60"/>
      <c r="I69" s="60"/>
      <c r="J69" s="59"/>
      <c r="K69" s="59"/>
      <c r="L69" s="19"/>
      <c r="M69" s="19"/>
      <c r="N69" s="19"/>
      <c r="O69" s="19"/>
      <c r="P69" s="19"/>
      <c r="Q69" s="19"/>
    </row>
    <row r="70" spans="1:17" ht="15.75">
      <c r="A70" s="58"/>
      <c r="B70" s="59"/>
      <c r="C70" s="58"/>
      <c r="D70" s="59"/>
      <c r="E70" s="59"/>
      <c r="F70" s="59"/>
      <c r="G70" s="60"/>
      <c r="H70" s="60"/>
      <c r="I70" s="60"/>
      <c r="J70" s="59"/>
      <c r="K70" s="59"/>
      <c r="L70" s="19"/>
      <c r="M70" s="19"/>
      <c r="N70" s="19"/>
      <c r="O70" s="19"/>
      <c r="P70" s="19"/>
      <c r="Q70" s="19"/>
    </row>
    <row r="71" spans="1:17" ht="15.75">
      <c r="A71" s="58"/>
      <c r="B71" s="59"/>
      <c r="C71" s="58"/>
      <c r="D71" s="59"/>
      <c r="E71" s="59"/>
      <c r="F71" s="59"/>
      <c r="G71" s="60"/>
      <c r="H71" s="60"/>
      <c r="I71" s="60"/>
      <c r="J71" s="59"/>
      <c r="K71" s="59"/>
      <c r="L71" s="19"/>
      <c r="M71" s="19"/>
      <c r="N71" s="19"/>
      <c r="O71" s="19"/>
      <c r="P71" s="19"/>
      <c r="Q71" s="19"/>
    </row>
    <row r="72" spans="1:17" ht="15.75">
      <c r="A72" s="58"/>
      <c r="B72" s="59"/>
      <c r="C72" s="58"/>
      <c r="D72" s="59"/>
      <c r="E72" s="59"/>
      <c r="F72" s="59"/>
      <c r="G72" s="60"/>
      <c r="H72" s="60"/>
      <c r="I72" s="60"/>
      <c r="J72" s="59"/>
      <c r="K72" s="59"/>
      <c r="L72" s="19"/>
      <c r="M72" s="19"/>
      <c r="N72" s="19"/>
      <c r="O72" s="19"/>
      <c r="P72" s="19"/>
      <c r="Q72" s="19"/>
    </row>
    <row r="73" spans="1:17" ht="15.75">
      <c r="A73" s="58"/>
      <c r="B73" s="59"/>
      <c r="C73" s="58"/>
      <c r="D73" s="59"/>
      <c r="E73" s="59"/>
      <c r="F73" s="59"/>
      <c r="G73" s="60"/>
      <c r="H73" s="60"/>
      <c r="I73" s="60"/>
      <c r="J73" s="59"/>
      <c r="K73" s="59"/>
      <c r="L73" s="19"/>
      <c r="M73" s="19"/>
      <c r="N73" s="19"/>
      <c r="O73" s="19"/>
      <c r="P73" s="19"/>
      <c r="Q73" s="19"/>
    </row>
    <row r="74" spans="1:17" ht="15.75">
      <c r="A74" s="58"/>
      <c r="B74" s="59"/>
      <c r="C74" s="58"/>
      <c r="D74" s="59"/>
      <c r="E74" s="59"/>
      <c r="F74" s="59"/>
      <c r="G74" s="60"/>
      <c r="H74" s="60"/>
      <c r="I74" s="60"/>
      <c r="J74" s="59"/>
      <c r="K74" s="59"/>
      <c r="L74" s="19"/>
      <c r="M74" s="19"/>
      <c r="N74" s="19"/>
      <c r="O74" s="19"/>
      <c r="P74" s="19"/>
      <c r="Q74" s="19"/>
    </row>
    <row r="75" spans="1:17" ht="15.75">
      <c r="A75" s="58"/>
      <c r="B75" s="59"/>
      <c r="C75" s="58"/>
      <c r="D75" s="59"/>
      <c r="E75" s="59"/>
      <c r="F75" s="59"/>
      <c r="G75" s="60"/>
      <c r="H75" s="60"/>
      <c r="I75" s="60"/>
      <c r="J75" s="59"/>
      <c r="K75" s="59"/>
      <c r="L75" s="19"/>
      <c r="M75" s="19"/>
      <c r="N75" s="19"/>
      <c r="O75" s="19"/>
      <c r="P75" s="19"/>
      <c r="Q75" s="19"/>
    </row>
    <row r="76" spans="1:17" ht="15.75">
      <c r="A76" s="58"/>
      <c r="B76" s="59"/>
      <c r="C76" s="58"/>
      <c r="D76" s="59"/>
      <c r="E76" s="59"/>
      <c r="F76" s="59"/>
      <c r="G76" s="60"/>
      <c r="H76" s="60"/>
      <c r="I76" s="60"/>
      <c r="J76" s="59"/>
      <c r="K76" s="59"/>
      <c r="L76" s="19"/>
      <c r="M76" s="19"/>
      <c r="N76" s="19"/>
      <c r="O76" s="19"/>
      <c r="P76" s="19"/>
      <c r="Q76" s="19"/>
    </row>
    <row r="77" spans="1:17" ht="15.75">
      <c r="A77" s="58"/>
      <c r="B77" s="59"/>
      <c r="C77" s="58"/>
      <c r="D77" s="59"/>
      <c r="E77" s="59"/>
      <c r="F77" s="59"/>
      <c r="G77" s="60"/>
      <c r="H77" s="60"/>
      <c r="I77" s="60"/>
      <c r="J77" s="59"/>
      <c r="K77" s="59"/>
      <c r="L77" s="19"/>
      <c r="M77" s="19"/>
      <c r="N77" s="19"/>
      <c r="O77" s="19"/>
      <c r="P77" s="19"/>
      <c r="Q77" s="19"/>
    </row>
    <row r="78" spans="1:17" ht="15.75">
      <c r="A78" s="58"/>
      <c r="B78" s="59"/>
      <c r="C78" s="58"/>
      <c r="D78" s="59"/>
      <c r="E78" s="59"/>
      <c r="F78" s="59"/>
      <c r="G78" s="60"/>
      <c r="H78" s="60"/>
      <c r="I78" s="60"/>
      <c r="J78" s="59"/>
      <c r="K78" s="59"/>
      <c r="L78" s="19"/>
      <c r="M78" s="19"/>
      <c r="N78" s="19"/>
      <c r="O78" s="19"/>
      <c r="P78" s="19"/>
      <c r="Q78" s="19"/>
    </row>
    <row r="79" spans="1:17" ht="15.75">
      <c r="A79" s="58"/>
      <c r="B79" s="59"/>
      <c r="C79" s="58"/>
      <c r="D79" s="59"/>
      <c r="E79" s="59"/>
      <c r="F79" s="59"/>
      <c r="G79" s="60"/>
      <c r="H79" s="60"/>
      <c r="I79" s="60"/>
      <c r="J79" s="59"/>
      <c r="K79" s="59"/>
      <c r="L79" s="19"/>
      <c r="M79" s="19"/>
      <c r="N79" s="19"/>
      <c r="O79" s="19"/>
      <c r="P79" s="19"/>
      <c r="Q79" s="19"/>
    </row>
    <row r="80" spans="1:17" ht="15.75">
      <c r="A80" s="58"/>
      <c r="B80" s="59"/>
      <c r="C80" s="58"/>
      <c r="D80" s="59"/>
      <c r="E80" s="59"/>
      <c r="F80" s="59"/>
      <c r="G80" s="60"/>
      <c r="H80" s="60"/>
      <c r="I80" s="60"/>
      <c r="J80" s="59"/>
      <c r="K80" s="59"/>
      <c r="L80" s="19"/>
      <c r="M80" s="19"/>
      <c r="N80" s="19"/>
      <c r="O80" s="19"/>
      <c r="P80" s="19"/>
      <c r="Q80" s="19"/>
    </row>
    <row r="81" spans="1:17" ht="15.75">
      <c r="A81" s="58"/>
      <c r="B81" s="59"/>
      <c r="C81" s="58"/>
      <c r="D81" s="59"/>
      <c r="E81" s="59"/>
      <c r="F81" s="59"/>
      <c r="G81" s="60"/>
      <c r="H81" s="60"/>
      <c r="I81" s="60"/>
      <c r="J81" s="59"/>
      <c r="K81" s="59"/>
      <c r="L81" s="19"/>
      <c r="M81" s="19"/>
      <c r="N81" s="19"/>
      <c r="O81" s="19"/>
      <c r="P81" s="19"/>
      <c r="Q81" s="19"/>
    </row>
    <row r="82" spans="1:17" ht="15.75">
      <c r="A82" s="58"/>
      <c r="B82" s="59"/>
      <c r="C82" s="58"/>
      <c r="D82" s="59"/>
      <c r="E82" s="59"/>
      <c r="F82" s="59"/>
      <c r="G82" s="60"/>
      <c r="H82" s="60"/>
      <c r="I82" s="60"/>
      <c r="J82" s="59"/>
      <c r="K82" s="59"/>
      <c r="L82" s="19"/>
      <c r="M82" s="19"/>
      <c r="N82" s="19"/>
      <c r="O82" s="19"/>
      <c r="P82" s="19"/>
      <c r="Q82" s="19"/>
    </row>
    <row r="83" spans="1:17" ht="15.75">
      <c r="A83" s="58"/>
      <c r="B83" s="59"/>
      <c r="C83" s="58"/>
      <c r="D83" s="59"/>
      <c r="E83" s="59"/>
      <c r="F83" s="59"/>
      <c r="G83" s="60"/>
      <c r="H83" s="60"/>
      <c r="I83" s="60"/>
      <c r="J83" s="59"/>
      <c r="K83" s="59"/>
      <c r="L83" s="19"/>
      <c r="M83" s="19"/>
      <c r="N83" s="19"/>
      <c r="O83" s="19"/>
      <c r="P83" s="19"/>
      <c r="Q83" s="19"/>
    </row>
    <row r="84" spans="1:17" ht="15.75">
      <c r="A84" s="58"/>
      <c r="B84" s="59"/>
      <c r="C84" s="58"/>
      <c r="D84" s="59"/>
      <c r="E84" s="59"/>
      <c r="F84" s="59"/>
      <c r="G84" s="60"/>
      <c r="H84" s="60"/>
      <c r="I84" s="60"/>
      <c r="J84" s="59"/>
      <c r="K84" s="59"/>
      <c r="L84" s="19"/>
      <c r="M84" s="19"/>
      <c r="N84" s="19"/>
      <c r="O84" s="19"/>
      <c r="P84" s="19"/>
      <c r="Q84" s="19"/>
    </row>
    <row r="85" spans="1:17" ht="15.75">
      <c r="A85" s="58"/>
      <c r="B85" s="59"/>
      <c r="C85" s="58"/>
      <c r="D85" s="59"/>
      <c r="E85" s="59"/>
      <c r="F85" s="59"/>
      <c r="G85" s="60"/>
      <c r="H85" s="60"/>
      <c r="I85" s="60"/>
      <c r="J85" s="59"/>
      <c r="K85" s="59"/>
      <c r="L85" s="19"/>
      <c r="M85" s="19"/>
      <c r="N85" s="19"/>
      <c r="O85" s="19"/>
      <c r="P85" s="19"/>
      <c r="Q85" s="19"/>
    </row>
    <row r="86" spans="1:17" ht="15.75">
      <c r="A86" s="58"/>
      <c r="B86" s="59"/>
      <c r="C86" s="58"/>
      <c r="D86" s="59"/>
      <c r="E86" s="59"/>
      <c r="F86" s="59"/>
      <c r="G86" s="60"/>
      <c r="H86" s="60"/>
      <c r="I86" s="60"/>
      <c r="J86" s="59"/>
      <c r="K86" s="59"/>
      <c r="L86" s="19"/>
      <c r="M86" s="19"/>
      <c r="N86" s="19"/>
      <c r="O86" s="19"/>
      <c r="P86" s="19"/>
      <c r="Q86" s="19"/>
    </row>
    <row r="87" spans="1:17" ht="15.75">
      <c r="A87" s="58"/>
      <c r="B87" s="59"/>
      <c r="C87" s="58"/>
      <c r="D87" s="59"/>
      <c r="E87" s="59"/>
      <c r="F87" s="59"/>
      <c r="G87" s="60"/>
      <c r="H87" s="60"/>
      <c r="I87" s="60"/>
      <c r="J87" s="59"/>
      <c r="K87" s="59"/>
      <c r="L87" s="19"/>
      <c r="M87" s="19"/>
      <c r="N87" s="19"/>
      <c r="O87" s="19"/>
      <c r="P87" s="19"/>
      <c r="Q87" s="19"/>
    </row>
    <row r="88" spans="1:17" ht="15.75">
      <c r="K88" s="59"/>
      <c r="L88" s="19"/>
      <c r="M88" s="19"/>
      <c r="N88" s="19"/>
      <c r="O88" s="19"/>
      <c r="P88" s="19"/>
      <c r="Q88" s="19"/>
    </row>
    <row r="89" spans="1:17" ht="15.75">
      <c r="K89" s="59"/>
      <c r="L89" s="19"/>
      <c r="M89" s="19"/>
      <c r="N89" s="19"/>
      <c r="O89" s="19"/>
      <c r="P89" s="19"/>
      <c r="Q89" s="19"/>
    </row>
    <row r="90" spans="1:17" ht="15.75">
      <c r="K90" s="59"/>
      <c r="L90" s="19"/>
      <c r="M90" s="19"/>
      <c r="N90" s="19"/>
      <c r="O90" s="19"/>
      <c r="P90" s="19"/>
      <c r="Q90" s="19"/>
    </row>
    <row r="91" spans="1:17" ht="15.75">
      <c r="K91" s="59"/>
      <c r="L91" s="19"/>
      <c r="M91" s="19"/>
      <c r="N91" s="19"/>
      <c r="O91" s="19"/>
      <c r="P91" s="19"/>
      <c r="Q91" s="19"/>
    </row>
    <row r="92" spans="1:17" ht="15.75">
      <c r="K92" s="59"/>
      <c r="L92" s="19"/>
      <c r="M92" s="19"/>
      <c r="N92" s="19"/>
      <c r="O92" s="19"/>
      <c r="P92" s="19"/>
      <c r="Q92" s="19"/>
    </row>
    <row r="93" spans="1:17" ht="15.75">
      <c r="K93" s="59"/>
      <c r="L93" s="19"/>
      <c r="M93" s="19"/>
      <c r="N93" s="19"/>
      <c r="O93" s="19"/>
      <c r="P93" s="19"/>
      <c r="Q93" s="19"/>
    </row>
    <row r="94" spans="1:17" ht="15.75">
      <c r="K94" s="59"/>
      <c r="L94" s="19"/>
      <c r="M94" s="19"/>
      <c r="N94" s="19"/>
      <c r="O94" s="19"/>
      <c r="P94" s="19"/>
      <c r="Q94" s="19"/>
    </row>
    <row r="95" spans="1:17" ht="15.75">
      <c r="K95" s="59"/>
      <c r="L95" s="19"/>
      <c r="M95" s="19"/>
      <c r="N95" s="19"/>
      <c r="O95" s="19"/>
      <c r="P95" s="19"/>
      <c r="Q95" s="19"/>
    </row>
    <row r="96" spans="1:17" ht="15.75">
      <c r="K96" s="59"/>
      <c r="L96" s="19"/>
      <c r="M96" s="19"/>
      <c r="N96" s="19"/>
      <c r="O96" s="19"/>
      <c r="P96" s="19"/>
      <c r="Q96" s="19"/>
    </row>
    <row r="97" spans="11:17" ht="15.75">
      <c r="K97" s="59"/>
      <c r="L97" s="19"/>
      <c r="M97" s="19"/>
      <c r="N97" s="19"/>
      <c r="O97" s="19"/>
      <c r="P97" s="19"/>
      <c r="Q97" s="19"/>
    </row>
    <row r="98" spans="11:17" ht="15.75">
      <c r="K98" s="59"/>
      <c r="L98" s="19"/>
      <c r="M98" s="19"/>
      <c r="N98" s="19"/>
      <c r="O98" s="19"/>
      <c r="P98" s="19"/>
      <c r="Q98" s="19"/>
    </row>
    <row r="99" spans="11:17" ht="15.75">
      <c r="K99" s="59"/>
      <c r="L99" s="19"/>
      <c r="M99" s="19"/>
      <c r="N99" s="19"/>
      <c r="O99" s="19"/>
      <c r="P99" s="19"/>
      <c r="Q99" s="19"/>
    </row>
    <row r="100" spans="11:17" ht="15.75">
      <c r="K100" s="59"/>
      <c r="L100" s="19"/>
      <c r="M100" s="19"/>
      <c r="N100" s="19"/>
      <c r="O100" s="19"/>
      <c r="P100" s="19"/>
      <c r="Q100" s="19"/>
    </row>
    <row r="101" spans="11:17" ht="15.75">
      <c r="K101" s="59"/>
      <c r="L101" s="19"/>
      <c r="M101" s="19"/>
      <c r="N101" s="19"/>
      <c r="O101" s="19"/>
      <c r="P101" s="19"/>
      <c r="Q101" s="19"/>
    </row>
    <row r="102" spans="11:17" ht="15.75">
      <c r="K102" s="59"/>
      <c r="L102" s="19"/>
      <c r="M102" s="19"/>
      <c r="N102" s="19"/>
      <c r="O102" s="19"/>
      <c r="P102" s="19"/>
      <c r="Q102" s="19"/>
    </row>
    <row r="103" spans="11:17" ht="15.75">
      <c r="K103" s="59"/>
      <c r="L103" s="19"/>
      <c r="M103" s="19"/>
      <c r="N103" s="19"/>
      <c r="O103" s="19"/>
      <c r="P103" s="19"/>
      <c r="Q103" s="19"/>
    </row>
    <row r="104" spans="11:17" ht="15.75">
      <c r="K104" s="59"/>
      <c r="L104" s="19"/>
      <c r="M104" s="19"/>
      <c r="N104" s="19"/>
      <c r="O104" s="19"/>
      <c r="P104" s="19"/>
      <c r="Q104" s="19"/>
    </row>
    <row r="105" spans="11:17" ht="15.75">
      <c r="K105" s="59"/>
      <c r="L105" s="19"/>
      <c r="M105" s="19"/>
      <c r="N105" s="19"/>
      <c r="O105" s="19"/>
      <c r="P105" s="19"/>
      <c r="Q105" s="19"/>
    </row>
    <row r="106" spans="11:17" ht="15.75">
      <c r="K106" s="59"/>
      <c r="L106" s="19"/>
      <c r="M106" s="19"/>
      <c r="N106" s="19"/>
      <c r="O106" s="19"/>
      <c r="P106" s="19"/>
      <c r="Q106" s="19"/>
    </row>
    <row r="107" spans="11:17" ht="15.75">
      <c r="K107" s="59"/>
      <c r="L107" s="19"/>
      <c r="M107" s="19"/>
      <c r="N107" s="19"/>
      <c r="O107" s="19"/>
      <c r="P107" s="19"/>
      <c r="Q107" s="19"/>
    </row>
    <row r="108" spans="11:17" ht="15.75">
      <c r="K108" s="59"/>
      <c r="L108" s="19"/>
      <c r="M108" s="19"/>
      <c r="N108" s="19"/>
      <c r="O108" s="19"/>
      <c r="P108" s="19"/>
      <c r="Q108" s="19"/>
    </row>
    <row r="109" spans="11:17" ht="15.75">
      <c r="K109" s="59"/>
      <c r="L109" s="19"/>
      <c r="M109" s="19"/>
      <c r="N109" s="19"/>
      <c r="O109" s="19"/>
      <c r="P109" s="19"/>
      <c r="Q109" s="19"/>
    </row>
    <row r="110" spans="11:17" ht="15.75">
      <c r="K110" s="59"/>
      <c r="L110" s="19"/>
      <c r="M110" s="19"/>
      <c r="N110" s="19"/>
      <c r="O110" s="19"/>
      <c r="P110" s="19"/>
      <c r="Q110" s="19"/>
    </row>
    <row r="111" spans="11:17" ht="15.75">
      <c r="K111" s="59"/>
      <c r="L111" s="19"/>
      <c r="M111" s="19"/>
      <c r="N111" s="19"/>
      <c r="O111" s="19"/>
      <c r="P111" s="19"/>
      <c r="Q111" s="19"/>
    </row>
    <row r="112" spans="11:17" ht="15.75">
      <c r="K112" s="59"/>
      <c r="L112" s="19"/>
      <c r="M112" s="19"/>
      <c r="N112" s="19"/>
      <c r="O112" s="19"/>
      <c r="P112" s="19"/>
      <c r="Q112" s="19"/>
    </row>
    <row r="113" spans="11:17" ht="15.75">
      <c r="K113" s="59"/>
      <c r="L113" s="19"/>
      <c r="M113" s="19"/>
      <c r="N113" s="19"/>
      <c r="O113" s="19"/>
      <c r="P113" s="19"/>
      <c r="Q113" s="19"/>
    </row>
    <row r="114" spans="11:17" ht="15.75">
      <c r="K114" s="59"/>
      <c r="L114" s="19"/>
      <c r="M114" s="19"/>
      <c r="N114" s="19"/>
      <c r="O114" s="19"/>
      <c r="P114" s="19"/>
      <c r="Q114" s="19"/>
    </row>
    <row r="115" spans="11:17" ht="15.75">
      <c r="K115" s="59"/>
      <c r="L115" s="19"/>
      <c r="M115" s="19"/>
      <c r="N115" s="19"/>
      <c r="O115" s="19"/>
      <c r="P115" s="19"/>
      <c r="Q115" s="19"/>
    </row>
    <row r="116" spans="11:17" ht="15.75">
      <c r="K116" s="59"/>
      <c r="L116" s="19"/>
      <c r="M116" s="19"/>
      <c r="N116" s="19"/>
      <c r="O116" s="19"/>
      <c r="P116" s="19"/>
      <c r="Q116" s="19"/>
    </row>
    <row r="117" spans="11:17" ht="15.75">
      <c r="K117" s="59"/>
      <c r="L117" s="19"/>
      <c r="M117" s="19"/>
      <c r="N117" s="19"/>
      <c r="O117" s="19"/>
      <c r="P117" s="19"/>
      <c r="Q117" s="19"/>
    </row>
    <row r="118" spans="11:17" ht="15.75">
      <c r="K118" s="59"/>
      <c r="L118" s="19"/>
      <c r="M118" s="19"/>
      <c r="N118" s="19"/>
      <c r="O118" s="19"/>
      <c r="P118" s="19"/>
      <c r="Q118" s="19"/>
    </row>
    <row r="119" spans="11:17" ht="15.75">
      <c r="K119" s="59"/>
      <c r="L119" s="19"/>
      <c r="M119" s="19"/>
      <c r="N119" s="19"/>
      <c r="O119" s="19"/>
      <c r="P119" s="19"/>
      <c r="Q119" s="19"/>
    </row>
    <row r="120" spans="11:17" ht="15.75">
      <c r="K120" s="59"/>
      <c r="L120" s="19"/>
      <c r="M120" s="19"/>
      <c r="N120" s="19"/>
      <c r="O120" s="19"/>
      <c r="P120" s="19"/>
      <c r="Q120" s="19"/>
    </row>
    <row r="121" spans="11:17" ht="15.75">
      <c r="K121" s="59"/>
      <c r="L121" s="19"/>
      <c r="M121" s="19"/>
      <c r="N121" s="19"/>
      <c r="O121" s="19"/>
      <c r="P121" s="19"/>
      <c r="Q121" s="19"/>
    </row>
    <row r="122" spans="11:17" ht="15.75">
      <c r="K122" s="59"/>
      <c r="L122" s="19"/>
      <c r="M122" s="19"/>
      <c r="N122" s="19"/>
      <c r="O122" s="19"/>
      <c r="P122" s="19"/>
      <c r="Q122" s="19"/>
    </row>
    <row r="123" spans="11:17" ht="15.75">
      <c r="K123" s="59"/>
      <c r="L123" s="19"/>
      <c r="M123" s="19"/>
      <c r="N123" s="19"/>
      <c r="O123" s="19"/>
      <c r="P123" s="19"/>
      <c r="Q123" s="19"/>
    </row>
    <row r="124" spans="11:17" ht="15.75">
      <c r="K124" s="59"/>
      <c r="L124" s="19"/>
      <c r="M124" s="19"/>
      <c r="N124" s="19"/>
      <c r="O124" s="19"/>
      <c r="P124" s="19"/>
      <c r="Q124" s="19"/>
    </row>
    <row r="125" spans="11:17" ht="15.75">
      <c r="K125" s="59"/>
      <c r="L125" s="19"/>
      <c r="M125" s="19"/>
      <c r="N125" s="19"/>
      <c r="O125" s="19"/>
      <c r="P125" s="19"/>
      <c r="Q125" s="19"/>
    </row>
    <row r="126" spans="11:17" ht="15.75">
      <c r="K126" s="59"/>
      <c r="L126" s="19"/>
      <c r="M126" s="19"/>
      <c r="N126" s="19"/>
      <c r="O126" s="19"/>
      <c r="P126" s="19"/>
      <c r="Q126" s="19"/>
    </row>
    <row r="127" spans="11:17" ht="15.75">
      <c r="K127" s="59"/>
      <c r="L127" s="19"/>
      <c r="M127" s="19"/>
      <c r="N127" s="19"/>
      <c r="O127" s="19"/>
      <c r="P127" s="19"/>
      <c r="Q127" s="19"/>
    </row>
    <row r="128" spans="11:17" ht="15.75">
      <c r="K128" s="59"/>
      <c r="L128" s="19"/>
      <c r="M128" s="19"/>
      <c r="N128" s="19"/>
      <c r="O128" s="19"/>
      <c r="P128" s="19"/>
      <c r="Q128" s="19"/>
    </row>
    <row r="129" spans="11:17" ht="15.75">
      <c r="K129" s="59"/>
      <c r="L129" s="19"/>
      <c r="M129" s="19"/>
      <c r="N129" s="19"/>
      <c r="O129" s="19"/>
      <c r="P129" s="19"/>
      <c r="Q129" s="19"/>
    </row>
    <row r="130" spans="11:17" ht="15.75">
      <c r="K130" s="59"/>
      <c r="L130" s="19"/>
      <c r="M130" s="19"/>
      <c r="N130" s="19"/>
      <c r="O130" s="19"/>
      <c r="P130" s="19"/>
      <c r="Q130" s="19"/>
    </row>
    <row r="131" spans="11:17" ht="15.75">
      <c r="K131" s="59"/>
      <c r="L131" s="19"/>
      <c r="M131" s="19"/>
      <c r="N131" s="19"/>
      <c r="O131" s="19"/>
      <c r="P131" s="19"/>
      <c r="Q131" s="19"/>
    </row>
    <row r="132" spans="11:17" ht="15.75">
      <c r="K132" s="59"/>
      <c r="L132" s="19"/>
      <c r="M132" s="19"/>
      <c r="N132" s="19"/>
      <c r="O132" s="19"/>
      <c r="P132" s="19"/>
      <c r="Q132" s="19"/>
    </row>
    <row r="133" spans="11:17" ht="15.75">
      <c r="K133" s="59"/>
      <c r="L133" s="19"/>
      <c r="M133" s="19"/>
      <c r="N133" s="19"/>
      <c r="O133" s="19"/>
      <c r="P133" s="19"/>
      <c r="Q133" s="19"/>
    </row>
    <row r="134" spans="11:17" ht="15.75">
      <c r="K134" s="59"/>
      <c r="L134" s="19"/>
      <c r="M134" s="19"/>
      <c r="N134" s="19"/>
      <c r="O134" s="19"/>
      <c r="P134" s="19"/>
      <c r="Q134" s="19"/>
    </row>
    <row r="135" spans="11:17" ht="15.75">
      <c r="K135" s="59"/>
      <c r="L135" s="19"/>
      <c r="M135" s="19"/>
      <c r="N135" s="19"/>
      <c r="O135" s="19"/>
      <c r="P135" s="19"/>
      <c r="Q135" s="19"/>
    </row>
    <row r="136" spans="11:17" ht="15.75">
      <c r="K136" s="59"/>
      <c r="L136" s="19"/>
      <c r="M136" s="19"/>
      <c r="N136" s="19"/>
      <c r="O136" s="19"/>
      <c r="P136" s="19"/>
      <c r="Q136" s="19"/>
    </row>
    <row r="137" spans="11:17" ht="15.75">
      <c r="K137" s="59"/>
      <c r="L137" s="19"/>
      <c r="M137" s="19"/>
      <c r="N137" s="19"/>
      <c r="O137" s="19"/>
      <c r="P137" s="19"/>
      <c r="Q137" s="19"/>
    </row>
    <row r="138" spans="11:17" ht="15.75">
      <c r="K138" s="59"/>
      <c r="L138" s="19"/>
      <c r="M138" s="19"/>
      <c r="N138" s="19"/>
      <c r="O138" s="19"/>
      <c r="P138" s="19"/>
      <c r="Q138" s="19"/>
    </row>
    <row r="139" spans="11:17" ht="15.75">
      <c r="K139" s="59"/>
      <c r="L139" s="19"/>
      <c r="M139" s="19"/>
      <c r="N139" s="19"/>
      <c r="O139" s="19"/>
      <c r="P139" s="19"/>
      <c r="Q139" s="19"/>
    </row>
    <row r="140" spans="11:17" ht="15.75">
      <c r="K140" s="59"/>
      <c r="L140" s="19"/>
      <c r="M140" s="19"/>
      <c r="N140" s="19"/>
      <c r="O140" s="19"/>
      <c r="P140" s="19"/>
      <c r="Q140" s="19"/>
    </row>
    <row r="141" spans="11:17" ht="15.75">
      <c r="K141" s="59"/>
      <c r="L141" s="19"/>
      <c r="M141" s="19"/>
      <c r="N141" s="19"/>
      <c r="O141" s="19"/>
      <c r="P141" s="19"/>
      <c r="Q141" s="19"/>
    </row>
    <row r="142" spans="11:17" ht="15.75">
      <c r="K142" s="59"/>
      <c r="L142" s="19"/>
      <c r="M142" s="19"/>
      <c r="N142" s="19"/>
      <c r="O142" s="19"/>
      <c r="P142" s="19"/>
      <c r="Q142" s="19"/>
    </row>
    <row r="143" spans="11:17" ht="15.75">
      <c r="K143" s="59"/>
      <c r="L143" s="19"/>
      <c r="M143" s="19"/>
      <c r="N143" s="19"/>
      <c r="O143" s="19"/>
      <c r="P143" s="19"/>
      <c r="Q143" s="19"/>
    </row>
    <row r="144" spans="11:17" ht="15.75">
      <c r="K144" s="59"/>
      <c r="L144" s="19"/>
      <c r="M144" s="19"/>
      <c r="N144" s="19"/>
      <c r="O144" s="19"/>
      <c r="P144" s="19"/>
      <c r="Q144" s="19"/>
    </row>
    <row r="145" spans="11:17" ht="15.75">
      <c r="K145" s="59"/>
      <c r="L145" s="19"/>
      <c r="M145" s="19"/>
      <c r="N145" s="19"/>
      <c r="O145" s="19"/>
      <c r="P145" s="19"/>
      <c r="Q145" s="19"/>
    </row>
    <row r="146" spans="11:17" ht="15.75">
      <c r="K146" s="59"/>
      <c r="L146" s="19"/>
      <c r="M146" s="19"/>
      <c r="N146" s="19"/>
      <c r="O146" s="19"/>
      <c r="P146" s="19"/>
      <c r="Q146" s="19"/>
    </row>
    <row r="147" spans="11:17" ht="15.75">
      <c r="K147" s="59"/>
      <c r="L147" s="19"/>
      <c r="M147" s="19"/>
      <c r="N147" s="19"/>
      <c r="O147" s="19"/>
      <c r="P147" s="19"/>
      <c r="Q147" s="19"/>
    </row>
    <row r="148" spans="11:17" ht="15.75">
      <c r="K148" s="59"/>
      <c r="N148" s="19"/>
      <c r="O148" s="19"/>
      <c r="P148" s="19"/>
      <c r="Q148" s="19"/>
    </row>
    <row r="149" spans="11:17" ht="15.75">
      <c r="K149" s="59"/>
      <c r="N149" s="19"/>
      <c r="O149" s="19"/>
      <c r="P149" s="19"/>
      <c r="Q149" s="19"/>
    </row>
    <row r="150" spans="11:17" ht="15.75">
      <c r="K150" s="59"/>
      <c r="N150" s="19"/>
      <c r="O150" s="19"/>
      <c r="P150" s="19"/>
      <c r="Q150" s="19"/>
    </row>
    <row r="151" spans="11:17">
      <c r="K151" s="59"/>
    </row>
    <row r="152" spans="11:17">
      <c r="K152" s="59"/>
    </row>
    <row r="153" spans="11:17">
      <c r="K153" s="59"/>
    </row>
    <row r="154" spans="11:17">
      <c r="K154" s="59"/>
    </row>
    <row r="155" spans="11:17">
      <c r="K155" s="59"/>
    </row>
    <row r="156" spans="11:17">
      <c r="K156" s="59"/>
    </row>
  </sheetData>
  <sheetProtection password="CF44" sheet="1" objects="1" scenarios="1" formatCells="0" formatColumns="0" formatRows="0" selectLockedCells="1" autoFilter="0"/>
  <autoFilter ref="B8:B63"/>
  <mergeCells count="9">
    <mergeCell ref="C3:G3"/>
    <mergeCell ref="C4:G4"/>
    <mergeCell ref="B65:J65"/>
    <mergeCell ref="C5:F5"/>
    <mergeCell ref="A6:B6"/>
    <mergeCell ref="A3:B3"/>
    <mergeCell ref="A4:B4"/>
    <mergeCell ref="A5:B5"/>
    <mergeCell ref="C6:F6"/>
  </mergeCells>
  <phoneticPr fontId="4" type="noConversion"/>
  <conditionalFormatting sqref="F63:J63">
    <cfRule type="beginsWith" dxfId="48" priority="1" operator="beginsWith" text="not">
      <formula>LEFT(F63,LEN("not"))="not"</formula>
    </cfRule>
    <cfRule type="beginsWith" dxfId="47" priority="2" operator="beginsWith" text="ok">
      <formula>LEFT(F63,LEN("ok"))="ok"</formula>
    </cfRule>
  </conditionalFormatting>
  <pageMargins left="0.78740157480314965" right="0.78740157480314965" top="0.98425196850393704" bottom="0.98425196850393704" header="0.51181102362204722" footer="0.51181102362204722"/>
  <pageSetup paperSize="9" scale="42" orientation="landscape" r:id="rId1"/>
  <headerFooter alignWithMargins="0"/>
  <ignoredErrors>
    <ignoredError sqref="C4 B65 C5:F6 C3 B11:B22" unlockedFormula="1"/>
    <ignoredError sqref="I8 J9" formula="1"/>
  </ignoredErrors>
</worksheet>
</file>

<file path=xl/worksheets/sheet7.xml><?xml version="1.0" encoding="utf-8"?>
<worksheet xmlns="http://schemas.openxmlformats.org/spreadsheetml/2006/main" xmlns:r="http://schemas.openxmlformats.org/officeDocument/2006/relationships">
  <sheetPr>
    <pageSetUpPr fitToPage="1"/>
  </sheetPr>
  <dimension ref="A1:T153"/>
  <sheetViews>
    <sheetView zoomScaleNormal="100" workbookViewId="0">
      <selection activeCell="F12" sqref="F12"/>
    </sheetView>
  </sheetViews>
  <sheetFormatPr defaultColWidth="11.42578125" defaultRowHeight="12.75"/>
  <cols>
    <col min="1" max="1" width="3.7109375" style="1" customWidth="1"/>
    <col min="2" max="2" width="35.28515625" customWidth="1"/>
    <col min="3" max="3" width="20.7109375" style="1" customWidth="1"/>
    <col min="4" max="6" width="20.7109375" customWidth="1"/>
    <col min="7" max="7" width="20.7109375" style="2" customWidth="1"/>
  </cols>
  <sheetData>
    <row r="1" spans="1:20" s="7" customFormat="1" ht="21.75" customHeight="1">
      <c r="A1" s="17"/>
      <c r="B1" s="242" t="str">
        <f>IF('Formulation Pre-Products'!$C$2=Languages!A3,Languages!A139,Languages!B139)</f>
        <v>rinse-off cosmetic products: Calculation criteria 5</v>
      </c>
      <c r="C1" s="18"/>
      <c r="D1" s="17"/>
      <c r="E1" s="325" t="str">
        <f>'Formulation Pre-Products'!F1</f>
        <v>(2014/893/EU</v>
      </c>
      <c r="F1" s="21" t="str">
        <f>'Formulation Pre-Products'!G1</f>
        <v xml:space="preserve">(please fill-in all red coloured fields) </v>
      </c>
      <c r="G1" s="10"/>
      <c r="H1" s="19"/>
      <c r="I1" s="19"/>
      <c r="J1" s="19"/>
      <c r="K1" s="19"/>
      <c r="L1" s="19"/>
      <c r="M1" s="19"/>
      <c r="N1" s="19"/>
      <c r="O1" s="10"/>
      <c r="P1" s="10"/>
      <c r="Q1" s="10"/>
      <c r="R1" s="10"/>
      <c r="S1" s="10"/>
      <c r="T1" s="10"/>
    </row>
    <row r="2" spans="1:20" s="7" customFormat="1" ht="15.75">
      <c r="A2" s="24"/>
      <c r="B2" s="51"/>
      <c r="C2" s="51"/>
      <c r="D2" s="24"/>
      <c r="E2" s="51"/>
      <c r="F2" s="54"/>
      <c r="G2" s="311"/>
      <c r="H2" s="19"/>
      <c r="I2" s="19"/>
      <c r="J2" s="19"/>
      <c r="K2" s="19"/>
      <c r="L2" s="19"/>
      <c r="M2" s="19"/>
      <c r="N2" s="19"/>
      <c r="O2" s="10"/>
      <c r="P2" s="10"/>
      <c r="Q2" s="10"/>
      <c r="R2" s="10"/>
      <c r="S2" s="10"/>
      <c r="T2" s="10"/>
    </row>
    <row r="3" spans="1:20" s="7" customFormat="1" ht="15.75">
      <c r="A3" s="369" t="str">
        <f>'Formulation Pre-Products'!A3</f>
        <v>Company:</v>
      </c>
      <c r="B3" s="370"/>
      <c r="C3" s="405">
        <f>'Formulation Pre-Products'!C3:E3</f>
        <v>0</v>
      </c>
      <c r="D3" s="405"/>
      <c r="E3" s="405"/>
      <c r="F3" s="309" t="str">
        <f>'Formulation Pre-Products'!H3</f>
        <v>Date:</v>
      </c>
      <c r="G3" s="244">
        <f>'Formulation Pre-Products'!I3</f>
        <v>0</v>
      </c>
      <c r="H3" s="19"/>
      <c r="I3" s="19"/>
      <c r="J3" s="19"/>
      <c r="K3" s="19"/>
      <c r="L3" s="19"/>
      <c r="M3" s="19"/>
      <c r="N3" s="19"/>
      <c r="O3" s="10"/>
      <c r="P3" s="10"/>
      <c r="Q3" s="10"/>
      <c r="R3" s="10"/>
      <c r="S3" s="10"/>
      <c r="T3" s="10"/>
    </row>
    <row r="4" spans="1:20" s="7" customFormat="1" ht="15.75">
      <c r="A4" s="369" t="str">
        <f>'Formulation Pre-Products'!A4</f>
        <v>Product name:</v>
      </c>
      <c r="B4" s="370"/>
      <c r="C4" s="405">
        <f>'Formulation Pre-Products'!C4:E4</f>
        <v>0</v>
      </c>
      <c r="D4" s="405"/>
      <c r="E4" s="405"/>
      <c r="F4" s="309" t="str">
        <f>'Formulation Pre-Products'!H4</f>
        <v>Version:</v>
      </c>
      <c r="G4" s="245">
        <f>'Formulation Pre-Products'!I4</f>
        <v>0</v>
      </c>
      <c r="H4" s="19"/>
      <c r="I4" s="19"/>
      <c r="J4" s="19"/>
      <c r="K4" s="19"/>
      <c r="L4" s="19"/>
      <c r="M4" s="19"/>
      <c r="N4" s="19"/>
      <c r="O4" s="10"/>
      <c r="P4" s="10"/>
      <c r="Q4" s="10"/>
      <c r="R4" s="10"/>
      <c r="S4" s="10"/>
      <c r="T4" s="10"/>
    </row>
    <row r="5" spans="1:20" s="7" customFormat="1" ht="15.75">
      <c r="A5" s="369" t="str">
        <f>'Formulation Pre-Products'!A5</f>
        <v>Licence number:</v>
      </c>
      <c r="B5" s="370"/>
      <c r="C5" s="405">
        <f>'Formulation Pre-Products'!C5:E5</f>
        <v>0</v>
      </c>
      <c r="D5" s="405"/>
      <c r="E5" s="405"/>
      <c r="F5" s="243"/>
      <c r="G5" s="243"/>
      <c r="H5" s="19"/>
      <c r="I5" s="19"/>
      <c r="J5" s="19"/>
      <c r="K5" s="19"/>
      <c r="L5" s="19"/>
      <c r="M5" s="19"/>
      <c r="N5" s="19"/>
      <c r="O5" s="10"/>
      <c r="P5" s="10"/>
      <c r="Q5" s="10"/>
      <c r="R5" s="10"/>
      <c r="S5" s="10"/>
      <c r="T5" s="10"/>
    </row>
    <row r="6" spans="1:20" s="7" customFormat="1" ht="22.5">
      <c r="A6" s="369" t="str">
        <f>'Formulation Pre-Products'!A6</f>
        <v>Type of product:</v>
      </c>
      <c r="B6" s="370"/>
      <c r="C6" s="405">
        <f>'Formulation Pre-Products'!C6:E6</f>
        <v>0</v>
      </c>
      <c r="D6" s="405"/>
      <c r="E6" s="405"/>
      <c r="F6" s="312" t="str">
        <f>IF('Formulation Pre-Products'!$C$2=Languages!A3,Languages!A137,Languages!B137)</f>
        <v>production period
from</v>
      </c>
      <c r="G6" s="313"/>
      <c r="H6" s="19"/>
      <c r="I6" s="19"/>
      <c r="J6" s="19"/>
      <c r="K6" s="19"/>
      <c r="L6" s="19"/>
      <c r="M6" s="19"/>
      <c r="N6" s="19"/>
      <c r="O6" s="10"/>
      <c r="P6" s="10"/>
      <c r="Q6" s="10"/>
      <c r="R6" s="10"/>
      <c r="S6" s="10"/>
      <c r="T6" s="10"/>
    </row>
    <row r="7" spans="1:20" ht="24" customHeight="1">
      <c r="A7" s="410" t="str">
        <f>IF('Formulation Pre-Products'!$C$2=Languages!A3,Languages!A131,Languages!B131)</f>
        <v>Production volume 
(requested formulation) in  t</v>
      </c>
      <c r="B7" s="411" t="str">
        <f>IF('Formulation Pre-Products'!$C$2=Languages!A9,Languages!A145,Languages!B145)</f>
        <v>Primary packaging and product residue in normal conditions of use (g) (=m2)</v>
      </c>
      <c r="C7" s="332"/>
      <c r="D7" s="19"/>
      <c r="E7" s="19"/>
      <c r="F7" s="314" t="str">
        <f>IF('Formulation Pre-Products'!$C$2=Languages!A3,Languages!A138,Languages!B138)</f>
        <v>to</v>
      </c>
      <c r="G7" s="313"/>
      <c r="H7" s="19"/>
      <c r="I7" s="19"/>
      <c r="J7" s="19"/>
      <c r="K7" s="19"/>
      <c r="L7" s="19"/>
      <c r="M7" s="19"/>
      <c r="N7" s="19"/>
      <c r="O7" s="10"/>
      <c r="P7" s="10"/>
      <c r="Q7" s="10"/>
      <c r="R7" s="10"/>
      <c r="S7" s="10"/>
      <c r="T7" s="10"/>
    </row>
    <row r="8" spans="1:20" s="7" customFormat="1" ht="42" customHeight="1">
      <c r="A8" s="219" t="str">
        <f>'Formulation Pre-Products'!A8</f>
        <v>cons.</v>
      </c>
      <c r="B8" s="315" t="str">
        <f>'Ingoing substances_DID'!P8</f>
        <v>Surfactant</v>
      </c>
      <c r="C8" s="316" t="str">
        <f>'Formulation Pre-Products'!E8</f>
        <v>weight in the formulation in</v>
      </c>
      <c r="D8" s="312" t="str">
        <f>B8</f>
        <v>Surfactant</v>
      </c>
      <c r="E8" s="312" t="str">
        <f>IF('Formulation Pre-Products'!$C$2=Languages!A3,Languages!A128,Languages!B128)</f>
        <v>Regenerative carbon content of the total carbon (in %)</v>
      </c>
      <c r="F8" s="312" t="str">
        <f>IF('Formulation Pre-Products'!$C$2=Languages!A3,Languages!A134,Languages!B134)</f>
        <v>Verification</v>
      </c>
      <c r="G8" s="312" t="str">
        <f>IF('Formulation Pre-Products'!$C$2=Languages!A3,Languages!A132,Languages!B132)</f>
        <v>Amount 
of palm-/palm kernel oil
(in  t) (Book&amp;Claim)</v>
      </c>
      <c r="H8" s="19"/>
      <c r="I8" s="19"/>
      <c r="J8" s="19"/>
      <c r="K8" s="19"/>
      <c r="L8" s="19"/>
      <c r="M8" s="19"/>
      <c r="N8" s="19"/>
      <c r="O8" s="10"/>
      <c r="P8" s="10"/>
      <c r="Q8" s="10"/>
      <c r="R8" s="10"/>
      <c r="S8" s="10"/>
      <c r="T8" s="10"/>
    </row>
    <row r="9" spans="1:20" s="7" customFormat="1" ht="33.75">
      <c r="A9" s="317" t="str">
        <f>'Formulation Pre-Products'!A9</f>
        <v>no:</v>
      </c>
      <c r="B9" s="317" t="str">
        <f>'Ingoing Substances'!B9</f>
        <v>Name (IUPAC)</v>
      </c>
      <c r="C9" s="215" t="str">
        <f>'Formulation Pre-Products'!E9</f>
        <v>mass-% (=g/100g product)</v>
      </c>
      <c r="D9" s="310" t="str">
        <f>IF('Formulation Pre-Products'!$C$2=Languages!A3,Languages!A129,Languages!B129)</f>
        <v>Specification</v>
      </c>
      <c r="E9" s="310" t="str">
        <f>IF('Formulation Pre-Products'!$C$2=Languages!A3,Languages!A130,Languages!B130)</f>
        <v>(=Declaration manufacturer of the surfactant)</v>
      </c>
      <c r="F9" s="310" t="str">
        <f>IF('Formulation Pre-Products'!$C$2=Languages!A3,Languages!A140,Languages!B140)</f>
        <v>(please select)</v>
      </c>
      <c r="G9" s="314" t="str">
        <f>IF('Formulation Pre-Products'!$C$2=Languages!A3,Languages!A133,Languages!B133)</f>
        <v>or of surfactant
(in  t) (segregated/Mass-Balance)</v>
      </c>
      <c r="H9" s="19"/>
      <c r="I9" s="19"/>
      <c r="J9" s="19"/>
      <c r="K9" s="19"/>
      <c r="L9" s="19"/>
      <c r="M9" s="19"/>
      <c r="N9" s="19"/>
      <c r="O9" s="10"/>
      <c r="P9" s="10"/>
      <c r="Q9" s="10"/>
      <c r="R9" s="10"/>
      <c r="S9" s="10"/>
      <c r="T9" s="10"/>
    </row>
    <row r="10" spans="1:20" ht="12.75" customHeight="1">
      <c r="A10" s="318">
        <v>1</v>
      </c>
      <c r="B10" s="31"/>
      <c r="C10" s="319"/>
      <c r="D10" s="320"/>
      <c r="E10" s="321"/>
      <c r="F10" s="322"/>
      <c r="G10" s="323"/>
      <c r="H10" s="59"/>
      <c r="I10" s="19"/>
      <c r="J10" s="19"/>
      <c r="K10" s="19"/>
      <c r="L10" s="19"/>
      <c r="M10" s="19"/>
      <c r="N10" s="19"/>
      <c r="O10" s="10"/>
      <c r="P10" s="10"/>
      <c r="Q10" s="10"/>
      <c r="R10" s="10"/>
      <c r="S10" s="10"/>
      <c r="T10" s="10"/>
    </row>
    <row r="11" spans="1:20" ht="15.75">
      <c r="A11" s="318">
        <v>2</v>
      </c>
      <c r="B11" s="338" t="str">
        <f>IF('Ingoing substances_DID'!P11="Y",'Ingoing substances_DID'!B11,"")</f>
        <v/>
      </c>
      <c r="C11" s="333" t="str">
        <f>IF('Ingoing substances_DID'!P11="Y",'Ingoing substances_DID'!G11,"")</f>
        <v/>
      </c>
      <c r="D11" s="333" t="str">
        <f>IF('Ingoing substances_DID'!P11="Y",'Ingoing Substances'!H11,"")</f>
        <v/>
      </c>
      <c r="E11" s="334"/>
      <c r="F11" s="334"/>
      <c r="G11" s="324" t="str">
        <f>IF(OR(F11=Languages!$A$135,F11=Languages!$B$135),($C$7*C11*E11/100)/100,IF(OR(F11=Languages!$A$136,F11=Languages!$B$136),($C$7*'Formulation Pre-Products'!E11)/100,""))</f>
        <v/>
      </c>
      <c r="H11" s="59"/>
      <c r="I11" s="19"/>
      <c r="J11" s="19"/>
      <c r="K11" s="19"/>
      <c r="L11" s="19"/>
      <c r="M11" s="19"/>
      <c r="N11" s="19"/>
      <c r="O11" s="10"/>
      <c r="P11" s="10"/>
      <c r="Q11" s="10"/>
      <c r="R11" s="10"/>
      <c r="S11" s="10"/>
      <c r="T11" s="10"/>
    </row>
    <row r="12" spans="1:20" ht="15.75">
      <c r="A12" s="318">
        <v>3</v>
      </c>
      <c r="B12" s="338" t="str">
        <f>IF('Ingoing substances_DID'!P12="Y",'Ingoing substances_DID'!B12,"")</f>
        <v/>
      </c>
      <c r="C12" s="333" t="str">
        <f>IF('Ingoing substances_DID'!P12="Y",'Ingoing substances_DID'!G12,"")</f>
        <v/>
      </c>
      <c r="D12" s="333" t="str">
        <f>IF('Ingoing substances_DID'!P12="Y",'Ingoing Substances'!H12,"")</f>
        <v/>
      </c>
      <c r="E12" s="334"/>
      <c r="F12" s="334"/>
      <c r="G12" s="324" t="str">
        <f>IF(OR(F12=Languages!$A$135,F12=Languages!$B$135),($C$7*C12*E12/100)/100,IF(OR(F12=Languages!$A$136,F12=Languages!$B$136),($C$7*'Formulation Pre-Products'!E12)/100,""))</f>
        <v/>
      </c>
      <c r="H12" s="59"/>
      <c r="I12" s="19"/>
      <c r="J12" s="19"/>
      <c r="K12" s="19"/>
      <c r="L12" s="19"/>
      <c r="M12" s="19"/>
      <c r="N12" s="19"/>
      <c r="O12" s="10"/>
      <c r="P12" s="10"/>
      <c r="Q12" s="10"/>
      <c r="R12" s="10"/>
      <c r="S12" s="10"/>
      <c r="T12" s="10"/>
    </row>
    <row r="13" spans="1:20" ht="15.75">
      <c r="A13" s="318">
        <v>4</v>
      </c>
      <c r="B13" s="338" t="str">
        <f>IF('Ingoing substances_DID'!P13="Y",'Ingoing substances_DID'!B13,"")</f>
        <v/>
      </c>
      <c r="C13" s="333" t="str">
        <f>IF('Ingoing substances_DID'!P13="Y",'Ingoing substances_DID'!G13,"")</f>
        <v/>
      </c>
      <c r="D13" s="333" t="str">
        <f>IF('Ingoing substances_DID'!P13="Y",'Ingoing Substances'!H13,"")</f>
        <v/>
      </c>
      <c r="E13" s="334"/>
      <c r="F13" s="334"/>
      <c r="G13" s="324" t="str">
        <f>IF(OR(F13=Languages!$A$135,F13=Languages!$B$135),($C$7*C13*E13/100)/100,IF(OR(F13=Languages!$A$136,F13=Languages!$B$136),($C$7*'Formulation Pre-Products'!E13)/100,""))</f>
        <v/>
      </c>
      <c r="H13" s="59"/>
      <c r="I13" s="19"/>
      <c r="J13" s="19"/>
      <c r="K13" s="19"/>
      <c r="L13" s="19"/>
      <c r="M13" s="19"/>
      <c r="N13" s="19"/>
      <c r="O13" s="10"/>
      <c r="P13" s="10"/>
      <c r="Q13" s="10"/>
      <c r="R13" s="10"/>
      <c r="S13" s="10"/>
      <c r="T13" s="10"/>
    </row>
    <row r="14" spans="1:20" ht="15.75">
      <c r="A14" s="318">
        <v>5</v>
      </c>
      <c r="B14" s="338" t="str">
        <f>IF('Ingoing substances_DID'!P14="Y",'Ingoing substances_DID'!B14,"")</f>
        <v/>
      </c>
      <c r="C14" s="333" t="str">
        <f>IF('Ingoing substances_DID'!P14="Y",'Ingoing substances_DID'!G14,"")</f>
        <v/>
      </c>
      <c r="D14" s="333" t="str">
        <f>IF('Ingoing substances_DID'!P14="Y",'Ingoing Substances'!H14,"")</f>
        <v/>
      </c>
      <c r="E14" s="334"/>
      <c r="F14" s="334"/>
      <c r="G14" s="324" t="str">
        <f>IF(OR(F14=Languages!$A$135,F14=Languages!$B$135),($C$7*C14*E14/100)/100,IF(OR(F14=Languages!$A$136,F14=Languages!$B$136),($C$7*'Formulation Pre-Products'!E14)/100,""))</f>
        <v/>
      </c>
      <c r="H14" s="59"/>
      <c r="I14" s="19"/>
      <c r="J14" s="19"/>
      <c r="K14" s="19"/>
      <c r="L14" s="19"/>
      <c r="M14" s="19"/>
      <c r="N14" s="19"/>
      <c r="O14" s="10"/>
      <c r="P14" s="10"/>
      <c r="Q14" s="10"/>
      <c r="R14" s="10"/>
      <c r="S14" s="10"/>
      <c r="T14" s="10"/>
    </row>
    <row r="15" spans="1:20" ht="15.75">
      <c r="A15" s="318">
        <v>6</v>
      </c>
      <c r="B15" s="338" t="str">
        <f>IF('Ingoing substances_DID'!P15="Y",'Ingoing substances_DID'!B15,"")</f>
        <v/>
      </c>
      <c r="C15" s="333" t="str">
        <f>IF('Ingoing substances_DID'!P15="Y",'Ingoing substances_DID'!G15,"")</f>
        <v/>
      </c>
      <c r="D15" s="333" t="str">
        <f>IF('Ingoing substances_DID'!P15="Y",'Ingoing Substances'!H15,"")</f>
        <v/>
      </c>
      <c r="E15" s="334"/>
      <c r="F15" s="334"/>
      <c r="G15" s="324" t="str">
        <f>IF(OR(F15=Languages!$A$135,F15=Languages!$B$135),($C$7*C15*E15/100)/100,IF(OR(F15=Languages!$A$136,F15=Languages!$B$136),($C$7*'Formulation Pre-Products'!E15)/100,""))</f>
        <v/>
      </c>
      <c r="H15" s="59"/>
      <c r="I15" s="19"/>
      <c r="J15" s="19"/>
      <c r="K15" s="19"/>
      <c r="L15" s="19"/>
      <c r="M15" s="19"/>
      <c r="N15" s="19"/>
      <c r="O15" s="10"/>
      <c r="P15" s="10"/>
      <c r="Q15" s="10"/>
      <c r="R15" s="10"/>
      <c r="S15" s="10"/>
      <c r="T15" s="10"/>
    </row>
    <row r="16" spans="1:20" ht="15.75">
      <c r="A16" s="318">
        <v>7</v>
      </c>
      <c r="B16" s="338" t="str">
        <f>IF('Ingoing substances_DID'!P16="Y",'Ingoing substances_DID'!B16,"")</f>
        <v/>
      </c>
      <c r="C16" s="333" t="str">
        <f>IF('Ingoing substances_DID'!P16="Y",'Ingoing substances_DID'!G16,"")</f>
        <v/>
      </c>
      <c r="D16" s="333" t="str">
        <f>IF('Ingoing substances_DID'!P16="Y",'Ingoing Substances'!H16,"")</f>
        <v/>
      </c>
      <c r="E16" s="334"/>
      <c r="F16" s="334"/>
      <c r="G16" s="324" t="str">
        <f>IF(OR(F16=Languages!$A$135,F16=Languages!$B$135),($C$7*C16*E16/100)/100,IF(OR(F16=Languages!$A$136,F16=Languages!$B$136),($C$7*'Formulation Pre-Products'!E16)/100,""))</f>
        <v/>
      </c>
      <c r="H16" s="59"/>
      <c r="I16" s="19"/>
      <c r="J16" s="19"/>
      <c r="K16" s="19"/>
      <c r="L16" s="19"/>
      <c r="M16" s="19"/>
      <c r="N16" s="19"/>
      <c r="O16" s="10"/>
      <c r="P16" s="10"/>
      <c r="Q16" s="10"/>
      <c r="R16" s="10"/>
      <c r="S16" s="10"/>
      <c r="T16" s="10"/>
    </row>
    <row r="17" spans="1:20" ht="15.75">
      <c r="A17" s="318">
        <v>8</v>
      </c>
      <c r="B17" s="338" t="str">
        <f>IF('Ingoing substances_DID'!P17="Y",'Ingoing substances_DID'!B17,"")</f>
        <v/>
      </c>
      <c r="C17" s="333" t="str">
        <f>IF('Ingoing substances_DID'!P17="Y",'Ingoing substances_DID'!G17,"")</f>
        <v/>
      </c>
      <c r="D17" s="333" t="str">
        <f>IF('Ingoing substances_DID'!P17="Y",'Ingoing Substances'!H17,"")</f>
        <v/>
      </c>
      <c r="E17" s="334"/>
      <c r="F17" s="334"/>
      <c r="G17" s="324" t="str">
        <f>IF(OR(F17=Languages!$A$135,F17=Languages!$B$135),($C$7*C17*E17/100)/100,IF(OR(F17=Languages!$A$136,F17=Languages!$B$136),($C$7*'Formulation Pre-Products'!E17)/100,""))</f>
        <v/>
      </c>
      <c r="H17" s="59"/>
      <c r="I17" s="19"/>
      <c r="J17" s="19"/>
      <c r="K17" s="19"/>
      <c r="L17" s="19"/>
      <c r="M17" s="19"/>
      <c r="N17" s="19"/>
      <c r="O17" s="10"/>
      <c r="P17" s="10"/>
      <c r="Q17" s="10"/>
      <c r="R17" s="10"/>
      <c r="S17" s="10"/>
      <c r="T17" s="10"/>
    </row>
    <row r="18" spans="1:20" ht="15.75">
      <c r="A18" s="318">
        <v>9</v>
      </c>
      <c r="B18" s="338" t="str">
        <f>IF('Ingoing substances_DID'!P18="Y",'Ingoing substances_DID'!B18,"")</f>
        <v/>
      </c>
      <c r="C18" s="333" t="str">
        <f>IF('Ingoing substances_DID'!P18="Y",'Ingoing substances_DID'!G18,"")</f>
        <v/>
      </c>
      <c r="D18" s="333" t="str">
        <f>IF('Ingoing substances_DID'!P18="Y",'Ingoing Substances'!H18,"")</f>
        <v/>
      </c>
      <c r="E18" s="334"/>
      <c r="F18" s="334"/>
      <c r="G18" s="324" t="str">
        <f>IF(OR(F18=Languages!$A$135,F18=Languages!$B$135),($C$7*C18*E18/100)/100,IF(OR(F18=Languages!$A$136,F18=Languages!$B$136),($C$7*'Formulation Pre-Products'!E18)/100,""))</f>
        <v/>
      </c>
      <c r="H18" s="59"/>
      <c r="I18" s="19"/>
      <c r="J18" s="19"/>
      <c r="K18" s="19"/>
      <c r="L18" s="19"/>
      <c r="M18" s="19"/>
      <c r="N18" s="19"/>
      <c r="O18" s="10"/>
      <c r="P18" s="10"/>
      <c r="Q18" s="10"/>
      <c r="R18" s="10"/>
      <c r="S18" s="10"/>
      <c r="T18" s="10"/>
    </row>
    <row r="19" spans="1:20" ht="15.75">
      <c r="A19" s="318">
        <v>10</v>
      </c>
      <c r="B19" s="338" t="str">
        <f>IF('Ingoing substances_DID'!P19="Y",'Ingoing substances_DID'!B19,"")</f>
        <v/>
      </c>
      <c r="C19" s="333" t="str">
        <f>IF('Ingoing substances_DID'!P19="Y",'Ingoing substances_DID'!G19,"")</f>
        <v/>
      </c>
      <c r="D19" s="333" t="str">
        <f>IF('Ingoing substances_DID'!P19="Y",'Ingoing Substances'!H19,"")</f>
        <v/>
      </c>
      <c r="E19" s="334"/>
      <c r="F19" s="334"/>
      <c r="G19" s="324" t="str">
        <f>IF(OR(F19=Languages!$A$135,F19=Languages!$B$135),($C$7*C19*E19/100)/100,IF(OR(F19=Languages!$A$136,F19=Languages!$B$136),($C$7*'Formulation Pre-Products'!E19)/100,""))</f>
        <v/>
      </c>
      <c r="H19" s="59"/>
      <c r="I19" s="19"/>
      <c r="J19" s="19"/>
      <c r="K19" s="19"/>
      <c r="L19" s="19"/>
      <c r="M19" s="19"/>
      <c r="N19" s="19"/>
      <c r="O19" s="10"/>
      <c r="P19" s="10"/>
      <c r="Q19" s="10"/>
      <c r="R19" s="10"/>
      <c r="S19" s="10"/>
      <c r="T19" s="10"/>
    </row>
    <row r="20" spans="1:20" ht="15.75">
      <c r="A20" s="318">
        <v>11</v>
      </c>
      <c r="B20" s="338" t="str">
        <f>IF('Ingoing substances_DID'!P20="Y",'Ingoing substances_DID'!B20,"")</f>
        <v/>
      </c>
      <c r="C20" s="333" t="str">
        <f>IF('Ingoing substances_DID'!P20="Y",'Ingoing substances_DID'!G20,"")</f>
        <v/>
      </c>
      <c r="D20" s="333" t="str">
        <f>IF('Ingoing substances_DID'!P20="Y",'Ingoing Substances'!H20,"")</f>
        <v/>
      </c>
      <c r="E20" s="334"/>
      <c r="F20" s="334"/>
      <c r="G20" s="324" t="str">
        <f>IF(OR(F20=Languages!$A$135,F20=Languages!$B$135),($C$7*C20*E20/100)/100,IF(OR(F20=Languages!$A$136,F20=Languages!$B$136),($C$7*'Formulation Pre-Products'!E20)/100,""))</f>
        <v/>
      </c>
      <c r="H20" s="59"/>
      <c r="I20" s="19"/>
      <c r="J20" s="19"/>
      <c r="K20" s="19"/>
      <c r="L20" s="19"/>
      <c r="M20" s="19"/>
      <c r="N20" s="19"/>
      <c r="O20" s="10"/>
      <c r="P20" s="10"/>
      <c r="Q20" s="10"/>
      <c r="R20" s="10"/>
      <c r="S20" s="10"/>
      <c r="T20" s="10"/>
    </row>
    <row r="21" spans="1:20" ht="15.75">
      <c r="A21" s="318">
        <v>12</v>
      </c>
      <c r="B21" s="338" t="str">
        <f>IF('Ingoing substances_DID'!P21="Y",'Ingoing substances_DID'!B21,"")</f>
        <v/>
      </c>
      <c r="C21" s="333" t="str">
        <f>IF('Ingoing substances_DID'!P21="Y",'Ingoing substances_DID'!G21,"")</f>
        <v/>
      </c>
      <c r="D21" s="333" t="str">
        <f>IF('Ingoing substances_DID'!P21="Y",'Ingoing Substances'!H21,"")</f>
        <v/>
      </c>
      <c r="E21" s="334"/>
      <c r="F21" s="334"/>
      <c r="G21" s="324" t="str">
        <f>IF(OR(F21=Languages!$A$135,F21=Languages!$B$135),($C$7*C21*E21/100)/100,IF(OR(F21=Languages!$A$136,F21=Languages!$B$136),($C$7*'Formulation Pre-Products'!E21)/100,""))</f>
        <v/>
      </c>
      <c r="H21" s="59"/>
      <c r="I21" s="19"/>
      <c r="J21" s="19"/>
      <c r="K21" s="19"/>
      <c r="L21" s="19"/>
      <c r="M21" s="19"/>
      <c r="N21" s="19"/>
      <c r="O21" s="10"/>
      <c r="P21" s="10"/>
      <c r="Q21" s="10"/>
      <c r="R21" s="10"/>
      <c r="S21" s="10"/>
      <c r="T21" s="10"/>
    </row>
    <row r="22" spans="1:20" ht="15.75">
      <c r="A22" s="318">
        <v>13</v>
      </c>
      <c r="B22" s="338" t="str">
        <f>IF('Ingoing substances_DID'!P22="Y",'Ingoing substances_DID'!B22,"")</f>
        <v/>
      </c>
      <c r="C22" s="333" t="str">
        <f>IF('Ingoing substances_DID'!P22="Y",'Ingoing substances_DID'!G22,"")</f>
        <v/>
      </c>
      <c r="D22" s="333" t="str">
        <f>IF('Ingoing substances_DID'!P22="Y",'Ingoing Substances'!H22,"")</f>
        <v/>
      </c>
      <c r="E22" s="334"/>
      <c r="F22" s="334"/>
      <c r="G22" s="324" t="str">
        <f>IF(OR(F22=Languages!$A$135,F22=Languages!$B$135),($C$7*C22*E22/100)/100,IF(OR(F22=Languages!$A$136,F22=Languages!$B$136),($C$7*'Formulation Pre-Products'!E22)/100,""))</f>
        <v/>
      </c>
      <c r="H22" s="59"/>
      <c r="I22" s="19"/>
      <c r="J22" s="19"/>
      <c r="K22" s="19"/>
      <c r="L22" s="19"/>
      <c r="M22" s="19"/>
      <c r="N22" s="19"/>
      <c r="O22" s="10"/>
      <c r="P22" s="10"/>
      <c r="Q22" s="10"/>
      <c r="R22" s="10"/>
      <c r="S22" s="10"/>
      <c r="T22" s="10"/>
    </row>
    <row r="23" spans="1:20" ht="15.75">
      <c r="A23" s="318">
        <v>14</v>
      </c>
      <c r="B23" s="338" t="str">
        <f>IF('Ingoing substances_DID'!P23="Y",'Ingoing substances_DID'!B23,"")</f>
        <v/>
      </c>
      <c r="C23" s="333" t="str">
        <f>IF('Ingoing substances_DID'!P23="Y",'Ingoing substances_DID'!G23,"")</f>
        <v/>
      </c>
      <c r="D23" s="333" t="str">
        <f>IF('Ingoing substances_DID'!P23="Y",'Ingoing Substances'!H23,"")</f>
        <v/>
      </c>
      <c r="E23" s="334"/>
      <c r="F23" s="334"/>
      <c r="G23" s="324" t="str">
        <f>IF(OR(F23=Languages!$A$135,F23=Languages!$B$135),($C$7*C23*E23/100)/100,IF(OR(F23=Languages!$A$136,F23=Languages!$B$136),($C$7*'Formulation Pre-Products'!E23)/100,""))</f>
        <v/>
      </c>
      <c r="H23" s="59"/>
      <c r="I23" s="19"/>
      <c r="J23" s="19"/>
      <c r="K23" s="19"/>
      <c r="L23" s="19"/>
      <c r="M23" s="19"/>
      <c r="N23" s="19"/>
      <c r="O23" s="10"/>
      <c r="P23" s="10"/>
      <c r="Q23" s="10"/>
      <c r="R23" s="10"/>
      <c r="S23" s="10"/>
      <c r="T23" s="10"/>
    </row>
    <row r="24" spans="1:20" ht="15.75">
      <c r="A24" s="318">
        <v>15</v>
      </c>
      <c r="B24" s="338" t="str">
        <f>IF('Ingoing substances_DID'!P24="Y",'Ingoing substances_DID'!B24,"")</f>
        <v/>
      </c>
      <c r="C24" s="333" t="str">
        <f>IF('Ingoing substances_DID'!P24="Y",'Ingoing substances_DID'!G24,"")</f>
        <v/>
      </c>
      <c r="D24" s="333" t="str">
        <f>IF('Ingoing substances_DID'!P24="Y",'Ingoing Substances'!H24,"")</f>
        <v/>
      </c>
      <c r="E24" s="334"/>
      <c r="F24" s="334"/>
      <c r="G24" s="324" t="str">
        <f>IF(OR(F24=Languages!$A$135,F24=Languages!$B$135),($C$7*C24*E24/100)/100,IF(OR(F24=Languages!$A$136,F24=Languages!$B$136),($C$7*'Formulation Pre-Products'!E24)/100,""))</f>
        <v/>
      </c>
      <c r="H24" s="59"/>
      <c r="I24" s="19"/>
      <c r="J24" s="19"/>
      <c r="K24" s="19"/>
      <c r="L24" s="19"/>
      <c r="M24" s="19"/>
      <c r="N24" s="19"/>
      <c r="O24" s="10"/>
      <c r="P24" s="10"/>
      <c r="Q24" s="10"/>
      <c r="R24" s="10"/>
      <c r="S24" s="10"/>
      <c r="T24" s="10"/>
    </row>
    <row r="25" spans="1:20" ht="15.75">
      <c r="A25" s="318">
        <v>16</v>
      </c>
      <c r="B25" s="338" t="str">
        <f>IF('Ingoing substances_DID'!P25="Y",'Ingoing substances_DID'!B25,"")</f>
        <v/>
      </c>
      <c r="C25" s="333" t="str">
        <f>IF('Ingoing substances_DID'!P25="Y",'Ingoing substances_DID'!G25,"")</f>
        <v/>
      </c>
      <c r="D25" s="333" t="str">
        <f>IF('Ingoing substances_DID'!P25="Y",'Ingoing Substances'!H25,"")</f>
        <v/>
      </c>
      <c r="E25" s="334"/>
      <c r="F25" s="334"/>
      <c r="G25" s="324" t="str">
        <f>IF(OR(F25=Languages!$A$135,F25=Languages!$B$135),($C$7*C25*E25/100)/100,IF(OR(F25=Languages!$A$136,F25=Languages!$B$136),($C$7*'Formulation Pre-Products'!E25)/100,""))</f>
        <v/>
      </c>
      <c r="H25" s="59"/>
      <c r="I25" s="19"/>
      <c r="J25" s="19"/>
      <c r="K25" s="19"/>
      <c r="L25" s="19"/>
      <c r="M25" s="19"/>
      <c r="N25" s="19"/>
      <c r="O25" s="10"/>
      <c r="P25" s="10"/>
      <c r="Q25" s="10"/>
      <c r="R25" s="10"/>
      <c r="S25" s="10"/>
      <c r="T25" s="10"/>
    </row>
    <row r="26" spans="1:20" ht="15.75">
      <c r="A26" s="318">
        <v>17</v>
      </c>
      <c r="B26" s="338" t="str">
        <f>IF('Ingoing substances_DID'!P26="Y",'Ingoing substances_DID'!B26,"")</f>
        <v/>
      </c>
      <c r="C26" s="333" t="str">
        <f>IF('Ingoing substances_DID'!P26="Y",'Ingoing substances_DID'!G26,"")</f>
        <v/>
      </c>
      <c r="D26" s="333" t="str">
        <f>IF('Ingoing substances_DID'!P26="Y",'Ingoing Substances'!H26,"")</f>
        <v/>
      </c>
      <c r="E26" s="334"/>
      <c r="F26" s="334"/>
      <c r="G26" s="324" t="str">
        <f>IF(OR(F26=Languages!$A$135,F26=Languages!$B$135),($C$7*C26*E26/100)/100,IF(OR(F26=Languages!$A$136,F26=Languages!$B$136),($C$7*'Formulation Pre-Products'!E26)/100,""))</f>
        <v/>
      </c>
      <c r="H26" s="59"/>
      <c r="I26" s="19"/>
      <c r="J26" s="19"/>
      <c r="K26" s="19"/>
      <c r="L26" s="19"/>
      <c r="M26" s="19"/>
      <c r="N26" s="19"/>
      <c r="O26" s="10"/>
      <c r="P26" s="10"/>
      <c r="Q26" s="10"/>
      <c r="R26" s="10"/>
      <c r="S26" s="10"/>
      <c r="T26" s="10"/>
    </row>
    <row r="27" spans="1:20" ht="15.75">
      <c r="A27" s="318">
        <v>18</v>
      </c>
      <c r="B27" s="338" t="str">
        <f>IF('Ingoing substances_DID'!P27="Y",'Ingoing substances_DID'!B27,"")</f>
        <v/>
      </c>
      <c r="C27" s="333" t="str">
        <f>IF('Ingoing substances_DID'!P27="Y",'Ingoing substances_DID'!G27,"")</f>
        <v/>
      </c>
      <c r="D27" s="333" t="str">
        <f>IF('Ingoing substances_DID'!P27="Y",'Ingoing Substances'!H27,"")</f>
        <v/>
      </c>
      <c r="E27" s="334"/>
      <c r="F27" s="334"/>
      <c r="G27" s="324" t="str">
        <f>IF(OR(F27=Languages!$A$135,F27=Languages!$B$135),($C$7*C27*E27/100)/100,IF(OR(F27=Languages!$A$136,F27=Languages!$B$136),($C$7*'Formulation Pre-Products'!E27)/100,""))</f>
        <v/>
      </c>
      <c r="H27" s="59"/>
      <c r="I27" s="19"/>
      <c r="J27" s="19"/>
      <c r="K27" s="19"/>
      <c r="L27" s="19"/>
      <c r="M27" s="19"/>
      <c r="N27" s="19"/>
      <c r="O27" s="10"/>
      <c r="P27" s="10"/>
      <c r="Q27" s="10"/>
      <c r="R27" s="10"/>
      <c r="S27" s="10"/>
      <c r="T27" s="10"/>
    </row>
    <row r="28" spans="1:20" ht="15.75">
      <c r="A28" s="318">
        <v>19</v>
      </c>
      <c r="B28" s="338" t="str">
        <f>IF('Ingoing substances_DID'!P28="Y",'Ingoing substances_DID'!B28,"")</f>
        <v/>
      </c>
      <c r="C28" s="333" t="str">
        <f>IF('Ingoing substances_DID'!P28="Y",'Ingoing substances_DID'!G28,"")</f>
        <v/>
      </c>
      <c r="D28" s="333" t="str">
        <f>IF('Ingoing substances_DID'!P28="Y",'Ingoing Substances'!H28,"")</f>
        <v/>
      </c>
      <c r="E28" s="334"/>
      <c r="F28" s="334"/>
      <c r="G28" s="324" t="str">
        <f>IF(OR(F28=Languages!$A$135,F28=Languages!$B$135),($C$7*C28*E28/100)/100,IF(OR(F28=Languages!$A$136,F28=Languages!$B$136),($C$7*'Formulation Pre-Products'!E28)/100,""))</f>
        <v/>
      </c>
      <c r="H28" s="59"/>
      <c r="I28" s="19"/>
      <c r="J28" s="19"/>
      <c r="K28" s="19"/>
      <c r="L28" s="19"/>
      <c r="M28" s="19"/>
      <c r="N28" s="19"/>
      <c r="O28" s="10"/>
      <c r="P28" s="10"/>
      <c r="Q28" s="10"/>
      <c r="R28" s="10"/>
      <c r="S28" s="10"/>
      <c r="T28" s="10"/>
    </row>
    <row r="29" spans="1:20" ht="15.75">
      <c r="A29" s="318">
        <v>20</v>
      </c>
      <c r="B29" s="338" t="str">
        <f>IF('Ingoing substances_DID'!P29="Y",'Ingoing substances_DID'!B29,"")</f>
        <v/>
      </c>
      <c r="C29" s="333" t="str">
        <f>IF('Ingoing substances_DID'!P29="Y",'Ingoing substances_DID'!G29,"")</f>
        <v/>
      </c>
      <c r="D29" s="333" t="str">
        <f>IF('Ingoing substances_DID'!P29="Y",'Ingoing Substances'!H29,"")</f>
        <v/>
      </c>
      <c r="E29" s="334"/>
      <c r="F29" s="334"/>
      <c r="G29" s="324" t="str">
        <f>IF(OR(F29=Languages!$A$135,F29=Languages!$B$135),($C$7*C29*E29/100)/100,IF(OR(F29=Languages!$A$136,F29=Languages!$B$136),($C$7*'Formulation Pre-Products'!E29)/100,""))</f>
        <v/>
      </c>
      <c r="H29" s="59"/>
      <c r="I29" s="19"/>
      <c r="J29" s="19"/>
      <c r="K29" s="19"/>
      <c r="L29" s="19"/>
      <c r="M29" s="19"/>
      <c r="N29" s="19"/>
      <c r="O29" s="10"/>
      <c r="P29" s="10"/>
      <c r="Q29" s="10"/>
      <c r="R29" s="10"/>
      <c r="S29" s="10"/>
      <c r="T29" s="10"/>
    </row>
    <row r="30" spans="1:20" ht="15.75">
      <c r="A30" s="318">
        <v>21</v>
      </c>
      <c r="B30" s="338" t="str">
        <f>IF('Ingoing substances_DID'!P30="Y",'Ingoing substances_DID'!B30,"")</f>
        <v/>
      </c>
      <c r="C30" s="333" t="str">
        <f>IF('Ingoing substances_DID'!P30="Y",'Ingoing substances_DID'!G30,"")</f>
        <v/>
      </c>
      <c r="D30" s="333" t="str">
        <f>IF('Ingoing substances_DID'!P30="Y",'Ingoing Substances'!H30,"")</f>
        <v/>
      </c>
      <c r="E30" s="334"/>
      <c r="F30" s="334"/>
      <c r="G30" s="324" t="str">
        <f>IF(OR(F30=Languages!$A$135,F30=Languages!$B$135),($C$7*C30*E30/100)/100,IF(OR(F30=Languages!$A$136,F30=Languages!$B$136),($C$7*'Formulation Pre-Products'!E30)/100,""))</f>
        <v/>
      </c>
      <c r="H30" s="59"/>
      <c r="I30" s="19"/>
      <c r="J30" s="19"/>
      <c r="K30" s="19"/>
      <c r="L30" s="19"/>
      <c r="M30" s="19"/>
      <c r="N30" s="19"/>
      <c r="O30" s="10"/>
      <c r="P30" s="10"/>
      <c r="Q30" s="10"/>
      <c r="R30" s="10"/>
      <c r="S30" s="10"/>
      <c r="T30" s="10"/>
    </row>
    <row r="31" spans="1:20" ht="15.75">
      <c r="A31" s="318">
        <v>22</v>
      </c>
      <c r="B31" s="338" t="str">
        <f>IF('Ingoing substances_DID'!P31="Y",'Ingoing substances_DID'!B31,"")</f>
        <v/>
      </c>
      <c r="C31" s="333" t="str">
        <f>IF('Ingoing substances_DID'!P31="Y",'Ingoing substances_DID'!G31,"")</f>
        <v/>
      </c>
      <c r="D31" s="333" t="str">
        <f>IF('Ingoing substances_DID'!P31="Y",'Ingoing Substances'!H31,"")</f>
        <v/>
      </c>
      <c r="E31" s="334"/>
      <c r="F31" s="334"/>
      <c r="G31" s="324" t="str">
        <f>IF(OR(F31=Languages!$A$135,F31=Languages!$B$135),($C$7*C31*E31/100)/100,IF(OR(F31=Languages!$A$136,F31=Languages!$B$136),($C$7*'Formulation Pre-Products'!E31)/100,""))</f>
        <v/>
      </c>
      <c r="H31" s="59"/>
      <c r="I31" s="19"/>
      <c r="J31" s="19"/>
      <c r="K31" s="19"/>
      <c r="L31" s="19"/>
      <c r="M31" s="19"/>
      <c r="N31" s="19"/>
      <c r="O31" s="10"/>
      <c r="P31" s="10"/>
      <c r="Q31" s="10"/>
      <c r="R31" s="10"/>
      <c r="S31" s="10"/>
      <c r="T31" s="10"/>
    </row>
    <row r="32" spans="1:20" ht="15.75">
      <c r="A32" s="318">
        <v>23</v>
      </c>
      <c r="B32" s="338" t="str">
        <f>IF('Ingoing substances_DID'!P32="Y",'Ingoing substances_DID'!B32,"")</f>
        <v/>
      </c>
      <c r="C32" s="333" t="str">
        <f>IF('Ingoing substances_DID'!P32="Y",'Ingoing substances_DID'!G32,"")</f>
        <v/>
      </c>
      <c r="D32" s="333" t="str">
        <f>IF('Ingoing substances_DID'!P32="Y",'Ingoing Substances'!H32,"")</f>
        <v/>
      </c>
      <c r="E32" s="334"/>
      <c r="F32" s="334"/>
      <c r="G32" s="324" t="str">
        <f>IF(OR(F32=Languages!$A$135,F32=Languages!$B$135),($C$7*C32*E32/100)/100,IF(OR(F32=Languages!$A$136,F32=Languages!$B$136),($C$7*'Formulation Pre-Products'!E32)/100,""))</f>
        <v/>
      </c>
      <c r="H32" s="59"/>
      <c r="I32" s="19"/>
      <c r="J32" s="19"/>
      <c r="K32" s="19"/>
      <c r="L32" s="19"/>
      <c r="M32" s="19"/>
      <c r="N32" s="19"/>
      <c r="O32" s="10"/>
      <c r="P32" s="10"/>
      <c r="Q32" s="10"/>
      <c r="R32" s="10"/>
      <c r="S32" s="10"/>
      <c r="T32" s="10"/>
    </row>
    <row r="33" spans="1:20" ht="15.75">
      <c r="A33" s="318">
        <v>24</v>
      </c>
      <c r="B33" s="338" t="str">
        <f>IF('Ingoing substances_DID'!P33="Y",'Ingoing substances_DID'!B33,"")</f>
        <v/>
      </c>
      <c r="C33" s="333" t="str">
        <f>IF('Ingoing substances_DID'!P33="Y",'Ingoing substances_DID'!G33,"")</f>
        <v/>
      </c>
      <c r="D33" s="333" t="str">
        <f>IF('Ingoing substances_DID'!P33="Y",'Ingoing Substances'!H33,"")</f>
        <v/>
      </c>
      <c r="E33" s="334"/>
      <c r="F33" s="334"/>
      <c r="G33" s="324" t="str">
        <f>IF(OR(F33=Languages!$A$135,F33=Languages!$B$135),($C$7*C33*E33/100)/100,IF(OR(F33=Languages!$A$136,F33=Languages!$B$136),($C$7*'Formulation Pre-Products'!E33)/100,""))</f>
        <v/>
      </c>
      <c r="H33" s="59"/>
      <c r="I33" s="19"/>
      <c r="J33" s="19"/>
      <c r="K33" s="19"/>
      <c r="L33" s="19"/>
      <c r="M33" s="19"/>
      <c r="N33" s="19"/>
      <c r="O33" s="10"/>
      <c r="P33" s="10"/>
      <c r="Q33" s="10"/>
      <c r="R33" s="10"/>
      <c r="S33" s="10"/>
      <c r="T33" s="10"/>
    </row>
    <row r="34" spans="1:20" ht="15.75">
      <c r="A34" s="318">
        <v>25</v>
      </c>
      <c r="B34" s="338" t="str">
        <f>IF('Ingoing substances_DID'!P34="Y",'Ingoing substances_DID'!B34,"")</f>
        <v/>
      </c>
      <c r="C34" s="333" t="str">
        <f>IF('Ingoing substances_DID'!P34="Y",'Ingoing substances_DID'!G34,"")</f>
        <v/>
      </c>
      <c r="D34" s="333" t="str">
        <f>IF('Ingoing substances_DID'!P34="Y",'Ingoing Substances'!H34,"")</f>
        <v/>
      </c>
      <c r="E34" s="334"/>
      <c r="F34" s="334"/>
      <c r="G34" s="324" t="str">
        <f>IF(OR(F34=Languages!$A$135,F34=Languages!$B$135),($C$7*C34*E34/100)/100,IF(OR(F34=Languages!$A$136,F34=Languages!$B$136),($C$7*'Formulation Pre-Products'!E34)/100,""))</f>
        <v/>
      </c>
      <c r="H34" s="59"/>
      <c r="I34" s="19"/>
      <c r="J34" s="19"/>
      <c r="K34" s="19"/>
      <c r="L34" s="19"/>
      <c r="M34" s="19"/>
      <c r="N34" s="19"/>
      <c r="O34" s="10"/>
      <c r="P34" s="10"/>
      <c r="Q34" s="10"/>
      <c r="R34" s="10"/>
      <c r="S34" s="10"/>
      <c r="T34" s="10"/>
    </row>
    <row r="35" spans="1:20" ht="15.75">
      <c r="A35" s="318">
        <v>26</v>
      </c>
      <c r="B35" s="338" t="str">
        <f>IF('Ingoing substances_DID'!P35="Y",'Ingoing substances_DID'!B35,"")</f>
        <v/>
      </c>
      <c r="C35" s="333" t="str">
        <f>IF('Ingoing substances_DID'!P35="Y",'Ingoing substances_DID'!G35,"")</f>
        <v/>
      </c>
      <c r="D35" s="333" t="str">
        <f>IF('Ingoing substances_DID'!P35="Y",'Ingoing Substances'!H35,"")</f>
        <v/>
      </c>
      <c r="E35" s="334"/>
      <c r="F35" s="334"/>
      <c r="G35" s="324" t="str">
        <f>IF(OR(F35=Languages!$A$135,F35=Languages!$B$135),($C$7*C35*E35/100)/100,IF(OR(F35=Languages!$A$136,F35=Languages!$B$136),($C$7*'Formulation Pre-Products'!E35)/100,""))</f>
        <v/>
      </c>
      <c r="H35" s="59"/>
      <c r="I35" s="19"/>
      <c r="J35" s="19"/>
      <c r="K35" s="19"/>
      <c r="L35" s="19"/>
      <c r="M35" s="19"/>
      <c r="N35" s="19"/>
      <c r="O35" s="10"/>
      <c r="P35" s="10"/>
      <c r="Q35" s="10"/>
      <c r="R35" s="10"/>
      <c r="S35" s="10"/>
      <c r="T35" s="10"/>
    </row>
    <row r="36" spans="1:20" ht="15.75">
      <c r="A36" s="318">
        <v>27</v>
      </c>
      <c r="B36" s="338" t="str">
        <f>IF('Ingoing substances_DID'!P36="Y",'Ingoing substances_DID'!B36,"")</f>
        <v/>
      </c>
      <c r="C36" s="333" t="str">
        <f>IF('Ingoing substances_DID'!P36="Y",'Ingoing substances_DID'!G36,"")</f>
        <v/>
      </c>
      <c r="D36" s="333" t="str">
        <f>IF('Ingoing substances_DID'!P36="Y",'Ingoing Substances'!H36,"")</f>
        <v/>
      </c>
      <c r="E36" s="334"/>
      <c r="F36" s="334"/>
      <c r="G36" s="324" t="str">
        <f>IF(OR(F36=Languages!$A$135,F36=Languages!$B$135),($C$7*C36*E36/100)/100,IF(OR(F36=Languages!$A$136,F36=Languages!$B$136),($C$7*'Formulation Pre-Products'!E36)/100,""))</f>
        <v/>
      </c>
      <c r="H36" s="59"/>
      <c r="I36" s="19"/>
      <c r="J36" s="19"/>
      <c r="K36" s="19"/>
      <c r="L36" s="19"/>
      <c r="M36" s="19"/>
      <c r="N36" s="19"/>
      <c r="O36" s="10"/>
      <c r="P36" s="10"/>
      <c r="Q36" s="10"/>
      <c r="R36" s="10"/>
      <c r="S36" s="10"/>
      <c r="T36" s="10"/>
    </row>
    <row r="37" spans="1:20" ht="15.75">
      <c r="A37" s="318">
        <v>28</v>
      </c>
      <c r="B37" s="338" t="str">
        <f>IF('Ingoing substances_DID'!P37="Y",'Ingoing substances_DID'!B37,"")</f>
        <v/>
      </c>
      <c r="C37" s="333" t="str">
        <f>IF('Ingoing substances_DID'!P37="Y",'Ingoing substances_DID'!G37,"")</f>
        <v/>
      </c>
      <c r="D37" s="333" t="str">
        <f>IF('Ingoing substances_DID'!P37="Y",'Ingoing Substances'!H37,"")</f>
        <v/>
      </c>
      <c r="E37" s="334"/>
      <c r="F37" s="334"/>
      <c r="G37" s="324" t="str">
        <f>IF(OR(F37=Languages!$A$135,F37=Languages!$B$135),($C$7*C37*E37/100)/100,IF(OR(F37=Languages!$A$136,F37=Languages!$B$136),($C$7*'Formulation Pre-Products'!E37)/100,""))</f>
        <v/>
      </c>
      <c r="H37" s="59"/>
      <c r="I37" s="19"/>
      <c r="J37" s="19"/>
      <c r="K37" s="19"/>
      <c r="L37" s="19"/>
      <c r="M37" s="19"/>
      <c r="N37" s="19"/>
      <c r="O37" s="10"/>
      <c r="P37" s="10"/>
      <c r="Q37" s="10"/>
      <c r="R37" s="10"/>
      <c r="S37" s="10"/>
      <c r="T37" s="10"/>
    </row>
    <row r="38" spans="1:20" ht="15.75">
      <c r="A38" s="318">
        <v>29</v>
      </c>
      <c r="B38" s="338" t="str">
        <f>IF('Ingoing substances_DID'!P38="Y",'Ingoing substances_DID'!B38,"")</f>
        <v/>
      </c>
      <c r="C38" s="333" t="str">
        <f>IF('Ingoing substances_DID'!P38="Y",'Ingoing substances_DID'!G38,"")</f>
        <v/>
      </c>
      <c r="D38" s="333" t="str">
        <f>IF('Ingoing substances_DID'!P38="Y",'Ingoing Substances'!H38,"")</f>
        <v/>
      </c>
      <c r="E38" s="334"/>
      <c r="F38" s="334"/>
      <c r="G38" s="324" t="str">
        <f>IF(OR(F38=Languages!$A$135,F38=Languages!$B$135),($C$7*C38*E38/100)/100,IF(OR(F38=Languages!$A$136,F38=Languages!$B$136),($C$7*'Formulation Pre-Products'!E38)/100,""))</f>
        <v/>
      </c>
      <c r="H38" s="59"/>
      <c r="I38" s="19"/>
      <c r="J38" s="19"/>
      <c r="K38" s="19"/>
      <c r="L38" s="19"/>
      <c r="M38" s="19"/>
      <c r="N38" s="19"/>
      <c r="O38" s="10"/>
      <c r="P38" s="10"/>
      <c r="Q38" s="10"/>
      <c r="R38" s="10"/>
      <c r="S38" s="10"/>
      <c r="T38" s="10"/>
    </row>
    <row r="39" spans="1:20" ht="15.75">
      <c r="A39" s="318">
        <v>30</v>
      </c>
      <c r="B39" s="338" t="str">
        <f>IF('Ingoing substances_DID'!P39="Y",'Ingoing substances_DID'!B39,"")</f>
        <v/>
      </c>
      <c r="C39" s="333" t="str">
        <f>IF('Ingoing substances_DID'!P39="Y",'Ingoing substances_DID'!G39,"")</f>
        <v/>
      </c>
      <c r="D39" s="333" t="str">
        <f>IF('Ingoing substances_DID'!P39="Y",'Ingoing Substances'!H39,"")</f>
        <v/>
      </c>
      <c r="E39" s="334"/>
      <c r="F39" s="334"/>
      <c r="G39" s="324" t="str">
        <f>IF(OR(F39=Languages!$A$135,F39=Languages!$B$135),($C$7*C39*E39/100)/100,IF(OR(F39=Languages!$A$136,F39=Languages!$B$136),($C$7*'Formulation Pre-Products'!E39)/100,""))</f>
        <v/>
      </c>
      <c r="H39" s="59"/>
      <c r="I39" s="19"/>
      <c r="J39" s="19"/>
      <c r="K39" s="19"/>
      <c r="L39" s="19"/>
      <c r="M39" s="19"/>
      <c r="N39" s="19"/>
      <c r="O39" s="10"/>
      <c r="P39" s="10"/>
      <c r="Q39" s="10"/>
      <c r="R39" s="10"/>
      <c r="S39" s="10"/>
      <c r="T39" s="10"/>
    </row>
    <row r="40" spans="1:20" ht="15.75">
      <c r="A40" s="318">
        <v>31</v>
      </c>
      <c r="B40" s="338" t="str">
        <f>IF('Ingoing substances_DID'!P40="Y",'Ingoing substances_DID'!B40,"")</f>
        <v/>
      </c>
      <c r="C40" s="333" t="str">
        <f>IF('Ingoing substances_DID'!P40="Y",'Ingoing substances_DID'!G40,"")</f>
        <v/>
      </c>
      <c r="D40" s="333" t="str">
        <f>IF('Ingoing substances_DID'!P40="Y",'Ingoing Substances'!H40,"")</f>
        <v/>
      </c>
      <c r="E40" s="334"/>
      <c r="F40" s="334"/>
      <c r="G40" s="324" t="str">
        <f>IF(OR(F40=Languages!$A$135,F40=Languages!$B$135),($C$7*C40*E40/100)/100,IF(OR(F40=Languages!$A$136,F40=Languages!$B$136),($C$7*'Formulation Pre-Products'!E40)/100,""))</f>
        <v/>
      </c>
      <c r="H40" s="59"/>
      <c r="I40" s="19"/>
      <c r="J40" s="19"/>
      <c r="K40" s="19"/>
      <c r="L40" s="19"/>
      <c r="M40" s="19"/>
      <c r="N40" s="19"/>
      <c r="O40" s="10"/>
      <c r="P40" s="10"/>
      <c r="Q40" s="10"/>
      <c r="R40" s="10"/>
      <c r="S40" s="10"/>
      <c r="T40" s="10"/>
    </row>
    <row r="41" spans="1:20" ht="15.75">
      <c r="A41" s="318">
        <v>32</v>
      </c>
      <c r="B41" s="338" t="str">
        <f>IF('Ingoing substances_DID'!P41="Y",'Ingoing substances_DID'!B41,"")</f>
        <v/>
      </c>
      <c r="C41" s="333" t="str">
        <f>IF('Ingoing substances_DID'!P41="Y",'Ingoing substances_DID'!G41,"")</f>
        <v/>
      </c>
      <c r="D41" s="333" t="str">
        <f>IF('Ingoing substances_DID'!P41="Y",'Ingoing Substances'!H41,"")</f>
        <v/>
      </c>
      <c r="E41" s="334"/>
      <c r="F41" s="334"/>
      <c r="G41" s="324" t="str">
        <f>IF(OR(F41=Languages!$A$135,F41=Languages!$B$135),($C$7*C41*E41/100)/100,IF(OR(F41=Languages!$A$136,F41=Languages!$B$136),($C$7*'Formulation Pre-Products'!E41)/100,""))</f>
        <v/>
      </c>
      <c r="H41" s="59"/>
      <c r="I41" s="19"/>
      <c r="J41" s="19"/>
      <c r="K41" s="19"/>
      <c r="L41" s="19"/>
      <c r="M41" s="19"/>
      <c r="N41" s="19"/>
      <c r="O41" s="10"/>
      <c r="P41" s="10"/>
      <c r="Q41" s="10"/>
      <c r="R41" s="10"/>
      <c r="S41" s="10"/>
      <c r="T41" s="10"/>
    </row>
    <row r="42" spans="1:20" ht="15.75">
      <c r="A42" s="318">
        <v>33</v>
      </c>
      <c r="B42" s="338" t="str">
        <f>IF('Ingoing substances_DID'!P42="Y",'Ingoing substances_DID'!B42,"")</f>
        <v/>
      </c>
      <c r="C42" s="333" t="str">
        <f>IF('Ingoing substances_DID'!P42="Y",'Ingoing substances_DID'!G42,"")</f>
        <v/>
      </c>
      <c r="D42" s="333" t="str">
        <f>IF('Ingoing substances_DID'!P42="Y",'Ingoing Substances'!H42,"")</f>
        <v/>
      </c>
      <c r="E42" s="334"/>
      <c r="F42" s="334"/>
      <c r="G42" s="324" t="str">
        <f>IF(OR(F42=Languages!$A$135,F42=Languages!$B$135),($C$7*C42*E42/100)/100,IF(OR(F42=Languages!$A$136,F42=Languages!$B$136),($C$7*'Formulation Pre-Products'!E42)/100,""))</f>
        <v/>
      </c>
      <c r="H42" s="59"/>
      <c r="I42" s="19"/>
      <c r="J42" s="19"/>
      <c r="K42" s="19"/>
      <c r="L42" s="19"/>
      <c r="M42" s="19"/>
      <c r="N42" s="19"/>
      <c r="O42" s="10"/>
      <c r="P42" s="10"/>
      <c r="Q42" s="10"/>
      <c r="R42" s="10"/>
      <c r="S42" s="10"/>
      <c r="T42" s="10"/>
    </row>
    <row r="43" spans="1:20" ht="15.75">
      <c r="A43" s="318">
        <v>34</v>
      </c>
      <c r="B43" s="338" t="str">
        <f>IF('Ingoing substances_DID'!P43="Y",'Ingoing substances_DID'!B43,"")</f>
        <v/>
      </c>
      <c r="C43" s="333" t="str">
        <f>IF('Ingoing substances_DID'!P43="Y",'Ingoing substances_DID'!G43,"")</f>
        <v/>
      </c>
      <c r="D43" s="333" t="str">
        <f>IF('Ingoing substances_DID'!P43="Y",'Ingoing Substances'!H43,"")</f>
        <v/>
      </c>
      <c r="E43" s="334"/>
      <c r="F43" s="334"/>
      <c r="G43" s="324" t="str">
        <f>IF(OR(F43=Languages!$A$135,F43=Languages!$B$135),($C$7*C43*E43/100)/100,IF(OR(F43=Languages!$A$136,F43=Languages!$B$136),($C$7*'Formulation Pre-Products'!E43)/100,""))</f>
        <v/>
      </c>
      <c r="H43" s="59"/>
      <c r="I43" s="19"/>
      <c r="J43" s="19"/>
      <c r="K43" s="19"/>
      <c r="L43" s="19"/>
      <c r="M43" s="19"/>
      <c r="N43" s="19"/>
      <c r="O43" s="10"/>
      <c r="P43" s="10"/>
      <c r="Q43" s="10"/>
      <c r="R43" s="10"/>
      <c r="S43" s="10"/>
      <c r="T43" s="10"/>
    </row>
    <row r="44" spans="1:20" ht="15.75">
      <c r="A44" s="318">
        <v>35</v>
      </c>
      <c r="B44" s="338" t="str">
        <f>IF('Ingoing substances_DID'!P44="Y",'Ingoing substances_DID'!B44,"")</f>
        <v/>
      </c>
      <c r="C44" s="333" t="str">
        <f>IF('Ingoing substances_DID'!P44="Y",'Ingoing substances_DID'!G44,"")</f>
        <v/>
      </c>
      <c r="D44" s="333" t="str">
        <f>IF('Ingoing substances_DID'!P44="Y",'Ingoing Substances'!H44,"")</f>
        <v/>
      </c>
      <c r="E44" s="334"/>
      <c r="F44" s="334"/>
      <c r="G44" s="324" t="str">
        <f>IF(OR(F44=Languages!$A$135,F44=Languages!$B$135),($C$7*C44*E44/100)/100,IF(OR(F44=Languages!$A$136,F44=Languages!$B$136),($C$7*'Formulation Pre-Products'!E44)/100,""))</f>
        <v/>
      </c>
      <c r="H44" s="59"/>
      <c r="I44" s="19"/>
      <c r="J44" s="19"/>
      <c r="K44" s="19"/>
      <c r="L44" s="19"/>
      <c r="M44" s="19"/>
      <c r="N44" s="19"/>
      <c r="O44" s="10"/>
      <c r="P44" s="10"/>
      <c r="Q44" s="10"/>
      <c r="R44" s="10"/>
      <c r="S44" s="10"/>
      <c r="T44" s="10"/>
    </row>
    <row r="45" spans="1:20" ht="15.75">
      <c r="A45" s="318">
        <v>36</v>
      </c>
      <c r="B45" s="338" t="str">
        <f>IF('Ingoing substances_DID'!P45="Y",'Ingoing substances_DID'!B45,"")</f>
        <v/>
      </c>
      <c r="C45" s="333" t="str">
        <f>IF('Ingoing substances_DID'!P45="Y",'Ingoing substances_DID'!G45,"")</f>
        <v/>
      </c>
      <c r="D45" s="333" t="str">
        <f>IF('Ingoing substances_DID'!P45="Y",'Ingoing Substances'!H45,"")</f>
        <v/>
      </c>
      <c r="E45" s="334"/>
      <c r="F45" s="334"/>
      <c r="G45" s="324" t="str">
        <f>IF(OR(F45=Languages!$A$135,F45=Languages!$B$135),($C$7*C45*E45/100)/100,IF(OR(F45=Languages!$A$136,F45=Languages!$B$136),($C$7*'Formulation Pre-Products'!E45)/100,""))</f>
        <v/>
      </c>
      <c r="H45" s="59"/>
      <c r="I45" s="19"/>
      <c r="J45" s="19"/>
      <c r="K45" s="19"/>
      <c r="L45" s="19"/>
      <c r="M45" s="19"/>
      <c r="N45" s="19"/>
      <c r="O45" s="10"/>
      <c r="P45" s="10"/>
      <c r="Q45" s="10"/>
      <c r="R45" s="10"/>
      <c r="S45" s="10"/>
      <c r="T45" s="10"/>
    </row>
    <row r="46" spans="1:20" ht="15.75">
      <c r="A46" s="318">
        <v>37</v>
      </c>
      <c r="B46" s="338" t="str">
        <f>IF('Ingoing substances_DID'!P46="Y",'Ingoing substances_DID'!B46,"")</f>
        <v/>
      </c>
      <c r="C46" s="333" t="str">
        <f>IF('Ingoing substances_DID'!P46="Y",'Ingoing substances_DID'!G46,"")</f>
        <v/>
      </c>
      <c r="D46" s="333" t="str">
        <f>IF('Ingoing substances_DID'!P46="Y",'Ingoing Substances'!H46,"")</f>
        <v/>
      </c>
      <c r="E46" s="334"/>
      <c r="F46" s="334"/>
      <c r="G46" s="324" t="str">
        <f>IF(OR(F46=Languages!$A$135,F46=Languages!$B$135),($C$7*C46*E46/100)/100,IF(OR(F46=Languages!$A$136,F46=Languages!$B$136),($C$7*'Formulation Pre-Products'!E46)/100,""))</f>
        <v/>
      </c>
      <c r="H46" s="59"/>
      <c r="I46" s="19"/>
      <c r="J46" s="19"/>
      <c r="K46" s="19"/>
      <c r="L46" s="19"/>
      <c r="M46" s="19"/>
      <c r="N46" s="19"/>
      <c r="O46" s="10"/>
      <c r="P46" s="10"/>
      <c r="Q46" s="10"/>
      <c r="R46" s="10"/>
      <c r="S46" s="10"/>
      <c r="T46" s="10"/>
    </row>
    <row r="47" spans="1:20" ht="15.75">
      <c r="A47" s="318">
        <v>38</v>
      </c>
      <c r="B47" s="338" t="str">
        <f>IF('Ingoing substances_DID'!P47="Y",'Ingoing substances_DID'!B47,"")</f>
        <v/>
      </c>
      <c r="C47" s="333" t="str">
        <f>IF('Ingoing substances_DID'!P47="Y",'Ingoing substances_DID'!G47,"")</f>
        <v/>
      </c>
      <c r="D47" s="333" t="str">
        <f>IF('Ingoing substances_DID'!P47="Y",'Ingoing Substances'!H47,"")</f>
        <v/>
      </c>
      <c r="E47" s="334"/>
      <c r="F47" s="334"/>
      <c r="G47" s="324" t="str">
        <f>IF(OR(F47=Languages!$A$135,F47=Languages!$B$135),($C$7*C47*E47/100)/100,IF(OR(F47=Languages!$A$136,F47=Languages!$B$136),($C$7*'Formulation Pre-Products'!E47)/100,""))</f>
        <v/>
      </c>
      <c r="H47" s="59"/>
      <c r="I47" s="19"/>
      <c r="J47" s="19"/>
      <c r="K47" s="19"/>
      <c r="L47" s="19"/>
      <c r="M47" s="19"/>
      <c r="N47" s="19"/>
      <c r="O47" s="10"/>
      <c r="P47" s="10"/>
      <c r="Q47" s="10"/>
      <c r="R47" s="10"/>
      <c r="S47" s="10"/>
      <c r="T47" s="10"/>
    </row>
    <row r="48" spans="1:20" ht="15.75">
      <c r="A48" s="318">
        <v>39</v>
      </c>
      <c r="B48" s="338" t="str">
        <f>IF('Ingoing substances_DID'!P48="Y",'Ingoing substances_DID'!B48,"")</f>
        <v/>
      </c>
      <c r="C48" s="333" t="str">
        <f>IF('Ingoing substances_DID'!P48="Y",'Ingoing substances_DID'!G48,"")</f>
        <v/>
      </c>
      <c r="D48" s="333" t="str">
        <f>IF('Ingoing substances_DID'!P48="Y",'Ingoing Substances'!H48,"")</f>
        <v/>
      </c>
      <c r="E48" s="334"/>
      <c r="F48" s="334"/>
      <c r="G48" s="324" t="str">
        <f>IF(OR(F48=Languages!$A$135,F48=Languages!$B$135),($C$7*C48*E48/100)/100,IF(OR(F48=Languages!$A$136,F48=Languages!$B$136),($C$7*'Formulation Pre-Products'!E48)/100,""))</f>
        <v/>
      </c>
      <c r="H48" s="59"/>
      <c r="I48" s="19"/>
      <c r="J48" s="19"/>
      <c r="K48" s="19"/>
      <c r="L48" s="19"/>
      <c r="M48" s="19"/>
      <c r="N48" s="19"/>
      <c r="O48" s="10"/>
      <c r="P48" s="10"/>
      <c r="Q48" s="10"/>
      <c r="R48" s="10"/>
      <c r="S48" s="10"/>
      <c r="T48" s="10"/>
    </row>
    <row r="49" spans="1:20" ht="15.75">
      <c r="A49" s="318">
        <v>40</v>
      </c>
      <c r="B49" s="338" t="str">
        <f>IF('Ingoing substances_DID'!P49="Y",'Ingoing substances_DID'!B49,"")</f>
        <v/>
      </c>
      <c r="C49" s="333" t="str">
        <f>IF('Ingoing substances_DID'!P49="Y",'Ingoing substances_DID'!G49,"")</f>
        <v/>
      </c>
      <c r="D49" s="333" t="str">
        <f>IF('Ingoing substances_DID'!P49="Y",'Ingoing Substances'!H49,"")</f>
        <v/>
      </c>
      <c r="E49" s="334"/>
      <c r="F49" s="334"/>
      <c r="G49" s="324" t="str">
        <f>IF(OR(F49=Languages!$A$135,F49=Languages!$B$135),($C$7*C49*E49/100)/100,IF(OR(F49=Languages!$A$136,F49=Languages!$B$136),($C$7*'Formulation Pre-Products'!E49)/100,""))</f>
        <v/>
      </c>
      <c r="H49" s="59"/>
      <c r="I49" s="19"/>
      <c r="J49" s="19"/>
      <c r="K49" s="19"/>
      <c r="L49" s="19"/>
      <c r="M49" s="19"/>
      <c r="N49" s="19"/>
      <c r="O49" s="10"/>
      <c r="P49" s="10"/>
      <c r="Q49" s="10"/>
      <c r="R49" s="10"/>
      <c r="S49" s="10"/>
      <c r="T49" s="10"/>
    </row>
    <row r="50" spans="1:20" ht="15.75">
      <c r="A50" s="318">
        <v>41</v>
      </c>
      <c r="B50" s="338" t="str">
        <f>IF('Ingoing substances_DID'!P50="Y",'Ingoing substances_DID'!B50,"")</f>
        <v/>
      </c>
      <c r="C50" s="333" t="str">
        <f>IF('Ingoing substances_DID'!P50="Y",'Ingoing substances_DID'!G50,"")</f>
        <v/>
      </c>
      <c r="D50" s="333" t="str">
        <f>IF('Ingoing substances_DID'!P50="Y",'Ingoing Substances'!H50,"")</f>
        <v/>
      </c>
      <c r="E50" s="334"/>
      <c r="F50" s="334"/>
      <c r="G50" s="324" t="str">
        <f>IF(OR(F50=Languages!$A$135,F50=Languages!$B$135),($C$7*C50*E50/100)/100,IF(OR(F50=Languages!$A$136,F50=Languages!$B$136),($C$7*'Formulation Pre-Products'!E50)/100,""))</f>
        <v/>
      </c>
      <c r="H50" s="59"/>
      <c r="I50" s="19"/>
      <c r="J50" s="19"/>
      <c r="K50" s="19"/>
      <c r="L50" s="19"/>
      <c r="M50" s="19"/>
      <c r="N50" s="19"/>
      <c r="O50" s="10"/>
      <c r="P50" s="10"/>
      <c r="Q50" s="10"/>
      <c r="R50" s="10"/>
      <c r="S50" s="10"/>
      <c r="T50" s="10"/>
    </row>
    <row r="51" spans="1:20" ht="15.75">
      <c r="A51" s="318">
        <v>42</v>
      </c>
      <c r="B51" s="338" t="str">
        <f>IF('Ingoing substances_DID'!P51="Y",'Ingoing substances_DID'!B51,"")</f>
        <v/>
      </c>
      <c r="C51" s="333" t="str">
        <f>IF('Ingoing substances_DID'!P51="Y",'Ingoing substances_DID'!G51,"")</f>
        <v/>
      </c>
      <c r="D51" s="333" t="str">
        <f>IF('Ingoing substances_DID'!P51="Y",'Ingoing Substances'!H51,"")</f>
        <v/>
      </c>
      <c r="E51" s="334"/>
      <c r="F51" s="334"/>
      <c r="G51" s="324" t="str">
        <f>IF(OR(F51=Languages!$A$135,F51=Languages!$B$135),($C$7*C51*E51/100)/100,IF(OR(F51=Languages!$A$136,F51=Languages!$B$136),($C$7*'Formulation Pre-Products'!E51)/100,""))</f>
        <v/>
      </c>
      <c r="H51" s="59"/>
      <c r="I51" s="19"/>
      <c r="J51" s="19"/>
      <c r="K51" s="19"/>
      <c r="L51" s="19"/>
      <c r="M51" s="19"/>
      <c r="N51" s="19"/>
      <c r="O51" s="10"/>
      <c r="P51" s="10"/>
      <c r="Q51" s="10"/>
      <c r="R51" s="10"/>
      <c r="S51" s="10"/>
      <c r="T51" s="10"/>
    </row>
    <row r="52" spans="1:20" ht="15.75">
      <c r="A52" s="318">
        <v>43</v>
      </c>
      <c r="B52" s="338" t="str">
        <f>IF('Ingoing substances_DID'!P52="Y",'Ingoing substances_DID'!B52,"")</f>
        <v/>
      </c>
      <c r="C52" s="333" t="str">
        <f>IF('Ingoing substances_DID'!P52="Y",'Ingoing substances_DID'!G52,"")</f>
        <v/>
      </c>
      <c r="D52" s="333" t="str">
        <f>IF('Ingoing substances_DID'!P52="Y",'Ingoing Substances'!H52,"")</f>
        <v/>
      </c>
      <c r="E52" s="334"/>
      <c r="F52" s="334"/>
      <c r="G52" s="324" t="str">
        <f>IF(OR(F52=Languages!$A$135,F52=Languages!$B$135),($C$7*C52*E52/100)/100,IF(OR(F52=Languages!$A$136,F52=Languages!$B$136),($C$7*'Formulation Pre-Products'!E52)/100,""))</f>
        <v/>
      </c>
      <c r="H52" s="59"/>
      <c r="I52" s="19"/>
      <c r="J52" s="19"/>
      <c r="K52" s="19"/>
      <c r="L52" s="19"/>
      <c r="M52" s="19"/>
      <c r="N52" s="19"/>
      <c r="O52" s="10"/>
      <c r="P52" s="10"/>
      <c r="Q52" s="10"/>
      <c r="R52" s="10"/>
      <c r="S52" s="10"/>
      <c r="T52" s="10"/>
    </row>
    <row r="53" spans="1:20" ht="15.75">
      <c r="A53" s="318">
        <v>44</v>
      </c>
      <c r="B53" s="338" t="str">
        <f>IF('Ingoing substances_DID'!P53="Y",'Ingoing substances_DID'!B53,"")</f>
        <v/>
      </c>
      <c r="C53" s="333" t="str">
        <f>IF('Ingoing substances_DID'!P53="Y",'Ingoing substances_DID'!G53,"")</f>
        <v/>
      </c>
      <c r="D53" s="333" t="str">
        <f>IF('Ingoing substances_DID'!P53="Y",'Ingoing Substances'!H53,"")</f>
        <v/>
      </c>
      <c r="E53" s="334"/>
      <c r="F53" s="334"/>
      <c r="G53" s="324" t="str">
        <f>IF(OR(F53=Languages!$A$135,F53=Languages!$B$135),($C$7*C53*E53/100)/100,IF(OR(F53=Languages!$A$136,F53=Languages!$B$136),($C$7*'Formulation Pre-Products'!E53)/100,""))</f>
        <v/>
      </c>
      <c r="H53" s="59"/>
      <c r="I53" s="19"/>
      <c r="J53" s="19"/>
      <c r="K53" s="19"/>
      <c r="L53" s="19"/>
      <c r="M53" s="19"/>
      <c r="N53" s="19"/>
      <c r="O53" s="10"/>
      <c r="P53" s="10"/>
      <c r="Q53" s="10"/>
      <c r="R53" s="10"/>
      <c r="S53" s="10"/>
      <c r="T53" s="10"/>
    </row>
    <row r="54" spans="1:20" ht="15.75">
      <c r="A54" s="318">
        <v>45</v>
      </c>
      <c r="B54" s="338" t="str">
        <f>IF('Ingoing substances_DID'!P54="Y",'Ingoing substances_DID'!B54,"")</f>
        <v/>
      </c>
      <c r="C54" s="333" t="str">
        <f>IF('Ingoing substances_DID'!P54="Y",'Ingoing substances_DID'!G54,"")</f>
        <v/>
      </c>
      <c r="D54" s="333" t="str">
        <f>IF('Ingoing substances_DID'!P54="Y",'Ingoing Substances'!H54,"")</f>
        <v/>
      </c>
      <c r="E54" s="334"/>
      <c r="F54" s="334"/>
      <c r="G54" s="324" t="str">
        <f>IF(OR(F54=Languages!$A$135,F54=Languages!$B$135),($C$7*C54*E54/100)/100,IF(OR(F54=Languages!$A$136,F54=Languages!$B$136),($C$7*'Formulation Pre-Products'!E54)/100,""))</f>
        <v/>
      </c>
      <c r="H54" s="59"/>
      <c r="I54" s="19"/>
      <c r="J54" s="19"/>
      <c r="K54" s="19"/>
      <c r="L54" s="19"/>
      <c r="M54" s="19"/>
      <c r="N54" s="19"/>
      <c r="O54" s="10"/>
      <c r="P54" s="10"/>
      <c r="Q54" s="10"/>
      <c r="R54" s="10"/>
      <c r="S54" s="10"/>
      <c r="T54" s="10"/>
    </row>
    <row r="55" spans="1:20" ht="15.75">
      <c r="A55" s="318">
        <v>46</v>
      </c>
      <c r="B55" s="338" t="str">
        <f>IF('Ingoing substances_DID'!P55="Y",'Ingoing substances_DID'!B55,"")</f>
        <v/>
      </c>
      <c r="C55" s="333" t="str">
        <f>IF('Ingoing substances_DID'!P55="Y",'Ingoing substances_DID'!G55,"")</f>
        <v/>
      </c>
      <c r="D55" s="333" t="str">
        <f>IF('Ingoing substances_DID'!P55="Y",'Ingoing Substances'!H55,"")</f>
        <v/>
      </c>
      <c r="E55" s="334"/>
      <c r="F55" s="334"/>
      <c r="G55" s="324" t="str">
        <f>IF(OR(F55=Languages!$A$135,F55=Languages!$B$135),($C$7*C55*E55/100)/100,IF(OR(F55=Languages!$A$136,F55=Languages!$B$136),($C$7*'Formulation Pre-Products'!E55)/100,""))</f>
        <v/>
      </c>
      <c r="H55" s="59"/>
      <c r="I55" s="19"/>
      <c r="J55" s="19"/>
      <c r="K55" s="19"/>
      <c r="L55" s="19"/>
      <c r="M55" s="19"/>
      <c r="N55" s="19"/>
      <c r="O55" s="10"/>
      <c r="P55" s="10"/>
      <c r="Q55" s="10"/>
      <c r="R55" s="10"/>
      <c r="S55" s="10"/>
      <c r="T55" s="10"/>
    </row>
    <row r="56" spans="1:20" ht="15.75">
      <c r="A56" s="318">
        <v>47</v>
      </c>
      <c r="B56" s="338" t="str">
        <f>IF('Ingoing substances_DID'!P56="Y",'Ingoing substances_DID'!B56,"")</f>
        <v/>
      </c>
      <c r="C56" s="333" t="str">
        <f>IF('Ingoing substances_DID'!P56="Y",'Ingoing substances_DID'!G56,"")</f>
        <v/>
      </c>
      <c r="D56" s="333" t="str">
        <f>IF('Ingoing substances_DID'!P56="Y",'Ingoing Substances'!H56,"")</f>
        <v/>
      </c>
      <c r="E56" s="334"/>
      <c r="F56" s="334"/>
      <c r="G56" s="324" t="str">
        <f>IF(OR(F56=Languages!$A$135,F56=Languages!$B$135),($C$7*C56*E56/100)/100,IF(OR(F56=Languages!$A$136,F56=Languages!$B$136),($C$7*'Formulation Pre-Products'!E56)/100,""))</f>
        <v/>
      </c>
      <c r="H56" s="59"/>
      <c r="I56" s="19"/>
      <c r="J56" s="19"/>
      <c r="K56" s="19"/>
      <c r="L56" s="19"/>
      <c r="M56" s="19"/>
      <c r="N56" s="19"/>
      <c r="O56" s="10"/>
      <c r="P56" s="10"/>
      <c r="Q56" s="10"/>
      <c r="R56" s="10"/>
      <c r="S56" s="10"/>
      <c r="T56" s="10"/>
    </row>
    <row r="57" spans="1:20" ht="15.75">
      <c r="A57" s="318">
        <v>48</v>
      </c>
      <c r="B57" s="338" t="str">
        <f>IF('Ingoing substances_DID'!P57="Y",'Ingoing substances_DID'!B57,"")</f>
        <v/>
      </c>
      <c r="C57" s="333" t="str">
        <f>IF('Ingoing substances_DID'!P57="Y",'Ingoing substances_DID'!G57,"")</f>
        <v/>
      </c>
      <c r="D57" s="333" t="str">
        <f>IF('Ingoing substances_DID'!P57="Y",'Ingoing Substances'!H57,"")</f>
        <v/>
      </c>
      <c r="E57" s="334"/>
      <c r="F57" s="334"/>
      <c r="G57" s="324" t="str">
        <f>IF(OR(F57=Languages!$A$135,F57=Languages!$B$135),($C$7*C57*E57/100)/100,IF(OR(F57=Languages!$A$136,F57=Languages!$B$136),($C$7*'Formulation Pre-Products'!E57)/100,""))</f>
        <v/>
      </c>
      <c r="H57" s="59"/>
      <c r="I57" s="19"/>
      <c r="J57" s="19"/>
      <c r="K57" s="19"/>
      <c r="L57" s="19"/>
      <c r="M57" s="19"/>
      <c r="N57" s="19"/>
      <c r="O57" s="10"/>
      <c r="P57" s="10"/>
      <c r="Q57" s="10"/>
      <c r="R57" s="10"/>
      <c r="S57" s="10"/>
      <c r="T57" s="10"/>
    </row>
    <row r="58" spans="1:20" ht="15.75">
      <c r="A58" s="318">
        <v>49</v>
      </c>
      <c r="B58" s="338" t="str">
        <f>IF('Ingoing substances_DID'!P58="Y",'Ingoing substances_DID'!B58,"")</f>
        <v/>
      </c>
      <c r="C58" s="333" t="str">
        <f>IF('Ingoing substances_DID'!P58="Y",'Ingoing substances_DID'!G58,"")</f>
        <v/>
      </c>
      <c r="D58" s="333" t="str">
        <f>IF('Ingoing substances_DID'!P58="Y",'Ingoing Substances'!H58,"")</f>
        <v/>
      </c>
      <c r="E58" s="334"/>
      <c r="F58" s="334"/>
      <c r="G58" s="324" t="str">
        <f>IF(OR(F58=Languages!$A$135,F58=Languages!$B$135),($C$7*C58*E58/100)/100,IF(OR(F58=Languages!$A$136,F58=Languages!$B$136),($C$7*'Formulation Pre-Products'!E58)/100,""))</f>
        <v/>
      </c>
      <c r="H58" s="59"/>
      <c r="I58" s="19"/>
      <c r="J58" s="19"/>
      <c r="K58" s="19"/>
      <c r="L58" s="19"/>
      <c r="M58" s="19"/>
      <c r="N58" s="19"/>
      <c r="O58" s="10"/>
      <c r="P58" s="10"/>
      <c r="Q58" s="10"/>
      <c r="R58" s="10"/>
      <c r="S58" s="10"/>
      <c r="T58" s="10"/>
    </row>
    <row r="59" spans="1:20" ht="15.75">
      <c r="A59" s="318">
        <v>50</v>
      </c>
      <c r="B59" s="338" t="str">
        <f>IF('Ingoing substances_DID'!P59="Y",'Ingoing substances_DID'!B59,"")</f>
        <v/>
      </c>
      <c r="C59" s="333" t="str">
        <f>IF('Ingoing substances_DID'!P59="Y",'Ingoing substances_DID'!G59,"")</f>
        <v/>
      </c>
      <c r="D59" s="333" t="str">
        <f>IF('Ingoing substances_DID'!P59="Y",'Ingoing Substances'!H59,"")</f>
        <v/>
      </c>
      <c r="E59" s="334"/>
      <c r="F59" s="334"/>
      <c r="G59" s="324" t="str">
        <f>IF(OR(F59=Languages!$A$135,F59=Languages!$B$135),($C$7*C59*E59/100)/100,IF(OR(F59=Languages!$A$136,F59=Languages!$B$136),($C$7*'Formulation Pre-Products'!E59)/100,""))</f>
        <v/>
      </c>
      <c r="H59" s="59"/>
      <c r="I59" s="19"/>
      <c r="J59" s="19"/>
      <c r="K59" s="19"/>
      <c r="L59" s="19"/>
      <c r="M59" s="19"/>
      <c r="N59" s="19"/>
      <c r="O59" s="10"/>
      <c r="P59" s="10"/>
      <c r="Q59" s="10"/>
      <c r="R59" s="10"/>
      <c r="S59" s="10"/>
      <c r="T59" s="10"/>
    </row>
    <row r="60" spans="1:20" s="264" customFormat="1" ht="15.75">
      <c r="A60" s="326"/>
      <c r="B60" s="335" t="str">
        <f>'Formulation Pre-Products'!B60</f>
        <v>Sum:</v>
      </c>
      <c r="C60" s="336">
        <f t="shared" ref="C60" si="0">SUM(C11:C59)</f>
        <v>0</v>
      </c>
      <c r="D60" s="327"/>
      <c r="E60" s="327"/>
      <c r="F60" s="328"/>
      <c r="G60" s="328"/>
      <c r="H60" s="329"/>
      <c r="I60" s="214"/>
      <c r="J60" s="214"/>
      <c r="K60" s="214"/>
      <c r="L60" s="214"/>
      <c r="M60" s="214"/>
      <c r="N60" s="214"/>
      <c r="O60" s="330"/>
      <c r="P60" s="330"/>
      <c r="Q60" s="330"/>
      <c r="R60" s="330"/>
      <c r="S60" s="330"/>
      <c r="T60" s="330"/>
    </row>
    <row r="61" spans="1:20" s="264" customFormat="1" ht="15.75">
      <c r="A61" s="328"/>
      <c r="B61" s="327"/>
      <c r="C61" s="328"/>
      <c r="D61" s="327"/>
      <c r="E61" s="327"/>
      <c r="F61" s="327"/>
      <c r="G61" s="328"/>
      <c r="H61" s="329"/>
      <c r="I61" s="214"/>
      <c r="J61" s="214"/>
      <c r="K61" s="214"/>
      <c r="L61" s="214"/>
      <c r="M61" s="214"/>
      <c r="N61" s="214"/>
      <c r="O61" s="330"/>
      <c r="P61" s="330"/>
      <c r="Q61" s="330"/>
      <c r="R61" s="330"/>
      <c r="S61" s="330"/>
      <c r="T61" s="330"/>
    </row>
    <row r="62" spans="1:20" s="264" customFormat="1" ht="46.5" customHeight="1">
      <c r="A62" s="331"/>
      <c r="B62" s="407" t="str">
        <f>'Formulation Pre-Products'!B66:I66</f>
        <v>remarks of the applicant</v>
      </c>
      <c r="C62" s="408"/>
      <c r="D62" s="408"/>
      <c r="E62" s="408"/>
      <c r="F62" s="408"/>
      <c r="G62" s="409"/>
      <c r="H62" s="329"/>
      <c r="I62" s="214"/>
      <c r="J62" s="214"/>
      <c r="K62" s="214"/>
      <c r="L62" s="214"/>
      <c r="M62" s="214"/>
      <c r="N62" s="214"/>
      <c r="O62" s="330"/>
      <c r="P62" s="330"/>
      <c r="Q62" s="330"/>
      <c r="R62" s="330"/>
      <c r="S62" s="330"/>
      <c r="T62" s="330"/>
    </row>
    <row r="63" spans="1:20" ht="15.75">
      <c r="A63" s="58"/>
      <c r="B63" s="59"/>
      <c r="C63" s="58"/>
      <c r="D63" s="59"/>
      <c r="E63" s="59"/>
      <c r="F63" s="59"/>
      <c r="G63" s="60"/>
      <c r="H63" s="59"/>
      <c r="I63" s="19"/>
      <c r="J63" s="19"/>
      <c r="K63" s="19"/>
      <c r="L63" s="19"/>
      <c r="M63" s="19"/>
      <c r="N63" s="19"/>
      <c r="O63" s="10"/>
      <c r="P63" s="10"/>
      <c r="Q63" s="10"/>
      <c r="R63" s="10"/>
      <c r="S63" s="10"/>
      <c r="T63" s="10"/>
    </row>
    <row r="64" spans="1:20" ht="15.75">
      <c r="A64" s="58"/>
      <c r="B64" s="59"/>
      <c r="C64" s="58"/>
      <c r="D64" s="59"/>
      <c r="E64" s="59"/>
      <c r="F64" s="59"/>
      <c r="G64" s="60"/>
      <c r="H64" s="59"/>
      <c r="I64" s="19"/>
      <c r="J64" s="19"/>
      <c r="K64" s="19"/>
      <c r="L64" s="19"/>
      <c r="M64" s="19"/>
      <c r="N64" s="19"/>
      <c r="O64" s="10"/>
      <c r="P64" s="10"/>
      <c r="Q64" s="10"/>
      <c r="R64" s="10"/>
      <c r="S64" s="10"/>
      <c r="T64" s="10"/>
    </row>
    <row r="65" spans="1:20" ht="15.75">
      <c r="A65" s="58"/>
      <c r="B65" s="59"/>
      <c r="C65" s="58"/>
      <c r="D65" s="59"/>
      <c r="E65" s="59"/>
      <c r="F65" s="59"/>
      <c r="G65" s="60"/>
      <c r="H65" s="59"/>
      <c r="I65" s="19"/>
      <c r="J65" s="19"/>
      <c r="K65" s="19"/>
      <c r="L65" s="19"/>
      <c r="M65" s="19"/>
      <c r="N65" s="19"/>
      <c r="O65" s="10"/>
      <c r="P65" s="10"/>
      <c r="Q65" s="10"/>
      <c r="R65" s="10"/>
      <c r="S65" s="10"/>
      <c r="T65" s="10"/>
    </row>
    <row r="66" spans="1:20" ht="15.75">
      <c r="A66" s="58"/>
      <c r="B66" s="59"/>
      <c r="C66" s="58"/>
      <c r="D66" s="59"/>
      <c r="E66" s="59"/>
      <c r="F66" s="59"/>
      <c r="G66" s="60"/>
      <c r="H66" s="59"/>
      <c r="I66" s="19"/>
      <c r="J66" s="19"/>
      <c r="K66" s="19"/>
      <c r="L66" s="19"/>
      <c r="M66" s="19"/>
      <c r="N66" s="19"/>
      <c r="O66" s="10"/>
      <c r="P66" s="10"/>
      <c r="Q66" s="10"/>
      <c r="R66" s="10"/>
      <c r="S66" s="10"/>
      <c r="T66" s="10"/>
    </row>
    <row r="67" spans="1:20" ht="15.75">
      <c r="A67" s="58"/>
      <c r="B67" s="59"/>
      <c r="C67" s="58"/>
      <c r="D67" s="59"/>
      <c r="E67" s="59"/>
      <c r="F67" s="59"/>
      <c r="G67" s="60"/>
      <c r="H67" s="59"/>
      <c r="I67" s="19"/>
      <c r="J67" s="19"/>
      <c r="K67" s="19"/>
      <c r="L67" s="19"/>
      <c r="M67" s="19"/>
      <c r="N67" s="19"/>
      <c r="O67" s="10"/>
      <c r="P67" s="10"/>
      <c r="Q67" s="10"/>
      <c r="R67" s="10"/>
      <c r="S67" s="10"/>
      <c r="T67" s="10"/>
    </row>
    <row r="68" spans="1:20" ht="15.75">
      <c r="A68" s="58"/>
      <c r="B68" s="59"/>
      <c r="C68" s="58"/>
      <c r="D68" s="59"/>
      <c r="E68" s="59"/>
      <c r="F68" s="59"/>
      <c r="G68" s="60"/>
      <c r="H68" s="59"/>
      <c r="I68" s="19"/>
      <c r="J68" s="19"/>
      <c r="K68" s="19"/>
      <c r="L68" s="19"/>
      <c r="M68" s="19"/>
      <c r="N68" s="19"/>
      <c r="O68" s="10"/>
      <c r="P68" s="10"/>
      <c r="Q68" s="10"/>
      <c r="R68" s="10"/>
      <c r="S68" s="10"/>
      <c r="T68" s="10"/>
    </row>
    <row r="69" spans="1:20" ht="15.75">
      <c r="A69" s="58"/>
      <c r="B69" s="59"/>
      <c r="C69" s="58"/>
      <c r="D69" s="59"/>
      <c r="E69" s="59"/>
      <c r="F69" s="59"/>
      <c r="G69" s="60"/>
      <c r="H69" s="59"/>
      <c r="I69" s="19"/>
      <c r="J69" s="19"/>
      <c r="K69" s="19"/>
      <c r="L69" s="19"/>
      <c r="M69" s="19"/>
      <c r="N69" s="19"/>
      <c r="O69" s="10"/>
      <c r="P69" s="10"/>
      <c r="Q69" s="10"/>
      <c r="R69" s="10"/>
      <c r="S69" s="10"/>
      <c r="T69" s="10"/>
    </row>
    <row r="70" spans="1:20" ht="15.75">
      <c r="A70" s="58"/>
      <c r="B70" s="59"/>
      <c r="C70" s="58"/>
      <c r="D70" s="59"/>
      <c r="E70" s="59"/>
      <c r="F70" s="59"/>
      <c r="G70" s="60"/>
      <c r="H70" s="59"/>
      <c r="I70" s="19"/>
      <c r="J70" s="19"/>
      <c r="K70" s="19"/>
      <c r="L70" s="19"/>
      <c r="M70" s="19"/>
      <c r="N70" s="19"/>
      <c r="O70" s="10"/>
      <c r="P70" s="10"/>
      <c r="Q70" s="10"/>
      <c r="R70" s="10"/>
      <c r="S70" s="10"/>
      <c r="T70" s="10"/>
    </row>
    <row r="71" spans="1:20" ht="15.75">
      <c r="A71" s="58"/>
      <c r="B71" s="59"/>
      <c r="C71" s="58"/>
      <c r="D71" s="59"/>
      <c r="E71" s="59"/>
      <c r="F71" s="59"/>
      <c r="G71" s="60"/>
      <c r="H71" s="59"/>
      <c r="I71" s="19"/>
      <c r="J71" s="19"/>
      <c r="K71" s="19"/>
      <c r="L71" s="19"/>
      <c r="M71" s="19"/>
      <c r="N71" s="19"/>
      <c r="O71" s="10"/>
      <c r="P71" s="10"/>
      <c r="Q71" s="10"/>
      <c r="R71" s="10"/>
      <c r="S71" s="10"/>
      <c r="T71" s="10"/>
    </row>
    <row r="72" spans="1:20" ht="15.75">
      <c r="A72" s="58"/>
      <c r="B72" s="59"/>
      <c r="C72" s="58"/>
      <c r="D72" s="59"/>
      <c r="E72" s="59"/>
      <c r="F72" s="59"/>
      <c r="G72" s="60"/>
      <c r="H72" s="59"/>
      <c r="I72" s="19"/>
      <c r="J72" s="19"/>
      <c r="K72" s="19"/>
      <c r="L72" s="19"/>
      <c r="M72" s="19"/>
      <c r="N72" s="19"/>
      <c r="O72" s="10"/>
      <c r="P72" s="10"/>
      <c r="Q72" s="10"/>
      <c r="R72" s="10"/>
      <c r="S72" s="10"/>
      <c r="T72" s="10"/>
    </row>
    <row r="73" spans="1:20" ht="15.75">
      <c r="A73" s="58"/>
      <c r="B73" s="59"/>
      <c r="C73" s="58"/>
      <c r="D73" s="59"/>
      <c r="E73" s="59"/>
      <c r="F73" s="59"/>
      <c r="G73" s="60"/>
      <c r="H73" s="59"/>
      <c r="I73" s="19"/>
      <c r="J73" s="19"/>
      <c r="K73" s="19"/>
      <c r="L73" s="19"/>
      <c r="M73" s="19"/>
      <c r="N73" s="19"/>
      <c r="O73" s="10"/>
      <c r="P73" s="10"/>
      <c r="Q73" s="10"/>
      <c r="R73" s="10"/>
      <c r="S73" s="10"/>
      <c r="T73" s="10"/>
    </row>
    <row r="74" spans="1:20" ht="15.75">
      <c r="A74" s="58"/>
      <c r="B74" s="59"/>
      <c r="C74" s="58"/>
      <c r="D74" s="59"/>
      <c r="E74" s="59"/>
      <c r="F74" s="59"/>
      <c r="G74" s="60"/>
      <c r="H74" s="59"/>
      <c r="I74" s="19"/>
      <c r="J74" s="19"/>
      <c r="K74" s="19"/>
      <c r="L74" s="19"/>
      <c r="M74" s="19"/>
      <c r="N74" s="19"/>
      <c r="O74" s="10"/>
      <c r="P74" s="10"/>
      <c r="Q74" s="10"/>
      <c r="R74" s="10"/>
      <c r="S74" s="10"/>
      <c r="T74" s="10"/>
    </row>
    <row r="75" spans="1:20" ht="15.75">
      <c r="A75" s="58"/>
      <c r="B75" s="59"/>
      <c r="C75" s="58"/>
      <c r="D75" s="59"/>
      <c r="E75" s="59"/>
      <c r="F75" s="59"/>
      <c r="G75" s="60"/>
      <c r="H75" s="59"/>
      <c r="I75" s="19"/>
      <c r="J75" s="19"/>
      <c r="K75" s="19"/>
      <c r="L75" s="19"/>
      <c r="M75" s="19"/>
      <c r="N75" s="19"/>
      <c r="O75" s="10"/>
      <c r="P75" s="10"/>
      <c r="Q75" s="10"/>
      <c r="R75" s="10"/>
      <c r="S75" s="10"/>
      <c r="T75" s="10"/>
    </row>
    <row r="76" spans="1:20" ht="15.75">
      <c r="A76" s="58"/>
      <c r="B76" s="59"/>
      <c r="C76" s="58"/>
      <c r="D76" s="59"/>
      <c r="E76" s="59"/>
      <c r="F76" s="59"/>
      <c r="G76" s="60"/>
      <c r="H76" s="59"/>
      <c r="I76" s="19"/>
      <c r="J76" s="19"/>
      <c r="K76" s="19"/>
      <c r="L76" s="19"/>
      <c r="M76" s="19"/>
      <c r="N76" s="19"/>
      <c r="O76" s="10"/>
      <c r="P76" s="10"/>
      <c r="Q76" s="10"/>
      <c r="R76" s="10"/>
      <c r="S76" s="10"/>
      <c r="T76" s="10"/>
    </row>
    <row r="77" spans="1:20" ht="15.75">
      <c r="A77" s="58"/>
      <c r="B77" s="59"/>
      <c r="C77" s="58"/>
      <c r="D77" s="59"/>
      <c r="E77" s="59"/>
      <c r="F77" s="59"/>
      <c r="G77" s="60"/>
      <c r="H77" s="59"/>
      <c r="I77" s="19"/>
      <c r="J77" s="19"/>
      <c r="K77" s="19"/>
      <c r="L77" s="19"/>
      <c r="M77" s="19"/>
      <c r="N77" s="19"/>
      <c r="O77" s="10"/>
      <c r="P77" s="10"/>
      <c r="Q77" s="10"/>
      <c r="R77" s="10"/>
      <c r="S77" s="10"/>
      <c r="T77" s="10"/>
    </row>
    <row r="78" spans="1:20" ht="15.75">
      <c r="A78" s="58"/>
      <c r="B78" s="59"/>
      <c r="C78" s="58"/>
      <c r="D78" s="59"/>
      <c r="E78" s="59"/>
      <c r="F78" s="59"/>
      <c r="G78" s="60"/>
      <c r="H78" s="59"/>
      <c r="I78" s="19"/>
      <c r="J78" s="19"/>
      <c r="K78" s="19"/>
      <c r="L78" s="19"/>
      <c r="M78" s="19"/>
      <c r="N78" s="19"/>
      <c r="O78" s="10"/>
      <c r="P78" s="10"/>
      <c r="Q78" s="10"/>
      <c r="R78" s="10"/>
      <c r="S78" s="10"/>
      <c r="T78" s="10"/>
    </row>
    <row r="79" spans="1:20" ht="15.75">
      <c r="A79" s="58"/>
      <c r="B79" s="59"/>
      <c r="C79" s="58"/>
      <c r="D79" s="59"/>
      <c r="E79" s="59"/>
      <c r="F79" s="59"/>
      <c r="G79" s="60"/>
      <c r="H79" s="59"/>
      <c r="I79" s="19"/>
      <c r="J79" s="19"/>
      <c r="K79" s="19"/>
      <c r="L79" s="19"/>
      <c r="M79" s="19"/>
      <c r="N79" s="19"/>
      <c r="O79" s="10"/>
      <c r="P79" s="10"/>
      <c r="Q79" s="10"/>
      <c r="R79" s="10"/>
      <c r="S79" s="10"/>
      <c r="T79" s="10"/>
    </row>
    <row r="80" spans="1:20" ht="15.75">
      <c r="A80" s="58"/>
      <c r="B80" s="59"/>
      <c r="C80" s="58"/>
      <c r="D80" s="59"/>
      <c r="E80" s="59"/>
      <c r="F80" s="59"/>
      <c r="G80" s="60"/>
      <c r="H80" s="59"/>
      <c r="I80" s="19"/>
      <c r="J80" s="19"/>
      <c r="K80" s="19"/>
      <c r="L80" s="19"/>
      <c r="M80" s="19"/>
      <c r="N80" s="19"/>
      <c r="O80" s="10"/>
      <c r="P80" s="10"/>
      <c r="Q80" s="10"/>
      <c r="R80" s="10"/>
      <c r="S80" s="10"/>
      <c r="T80" s="10"/>
    </row>
    <row r="81" spans="1:20" ht="15.75">
      <c r="A81" s="58"/>
      <c r="B81" s="59"/>
      <c r="C81" s="58"/>
      <c r="D81" s="59"/>
      <c r="E81" s="59"/>
      <c r="F81" s="59"/>
      <c r="G81" s="60"/>
      <c r="H81" s="59"/>
      <c r="I81" s="19"/>
      <c r="J81" s="19"/>
      <c r="K81" s="19"/>
      <c r="L81" s="19"/>
      <c r="M81" s="19"/>
      <c r="N81" s="19"/>
      <c r="O81" s="10"/>
      <c r="P81" s="10"/>
      <c r="Q81" s="10"/>
      <c r="R81" s="10"/>
      <c r="S81" s="10"/>
      <c r="T81" s="10"/>
    </row>
    <row r="82" spans="1:20" ht="15.75">
      <c r="A82" s="58"/>
      <c r="B82" s="59"/>
      <c r="C82" s="58"/>
      <c r="D82" s="59"/>
      <c r="E82" s="59"/>
      <c r="F82" s="59"/>
      <c r="G82" s="60"/>
      <c r="H82" s="59"/>
      <c r="I82" s="19"/>
      <c r="J82" s="19"/>
      <c r="K82" s="19"/>
      <c r="L82" s="19"/>
      <c r="M82" s="19"/>
      <c r="N82" s="19"/>
      <c r="O82" s="10"/>
      <c r="P82" s="10"/>
      <c r="Q82" s="10"/>
      <c r="R82" s="10"/>
      <c r="S82" s="10"/>
      <c r="T82" s="10"/>
    </row>
    <row r="83" spans="1:20" ht="15.75">
      <c r="A83" s="58"/>
      <c r="B83" s="59"/>
      <c r="C83" s="58"/>
      <c r="D83" s="59"/>
      <c r="E83" s="59"/>
      <c r="F83" s="59"/>
      <c r="G83" s="60"/>
      <c r="H83" s="59"/>
      <c r="I83" s="19"/>
      <c r="J83" s="19"/>
      <c r="K83" s="19"/>
      <c r="L83" s="19"/>
      <c r="M83" s="19"/>
      <c r="N83" s="19"/>
      <c r="O83" s="10"/>
      <c r="P83" s="10"/>
      <c r="Q83" s="10"/>
      <c r="R83" s="10"/>
      <c r="S83" s="10"/>
      <c r="T83" s="10"/>
    </row>
    <row r="84" spans="1:20" ht="15.75">
      <c r="A84" s="58"/>
      <c r="B84" s="59"/>
      <c r="C84" s="58"/>
      <c r="D84" s="59"/>
      <c r="E84" s="59"/>
      <c r="F84" s="59"/>
      <c r="G84" s="60"/>
      <c r="H84" s="59"/>
      <c r="I84" s="19"/>
      <c r="J84" s="19"/>
      <c r="K84" s="19"/>
      <c r="L84" s="19"/>
      <c r="M84" s="19"/>
      <c r="N84" s="19"/>
      <c r="O84" s="10"/>
      <c r="P84" s="10"/>
      <c r="Q84" s="10"/>
      <c r="R84" s="10"/>
      <c r="S84" s="10"/>
      <c r="T84" s="10"/>
    </row>
    <row r="85" spans="1:20" ht="15.75">
      <c r="A85" s="113"/>
      <c r="B85" s="10"/>
      <c r="C85" s="113"/>
      <c r="D85" s="10"/>
      <c r="E85" s="10"/>
      <c r="F85" s="10"/>
      <c r="G85" s="36"/>
      <c r="H85" s="59"/>
      <c r="I85" s="19"/>
      <c r="J85" s="19"/>
      <c r="K85" s="19"/>
      <c r="L85" s="19"/>
      <c r="M85" s="19"/>
      <c r="N85" s="19"/>
      <c r="O85" s="10"/>
      <c r="P85" s="10"/>
      <c r="Q85" s="10"/>
      <c r="R85" s="10"/>
      <c r="S85" s="10"/>
      <c r="T85" s="10"/>
    </row>
    <row r="86" spans="1:20" ht="15.75">
      <c r="A86" s="113"/>
      <c r="B86" s="10"/>
      <c r="C86" s="113"/>
      <c r="D86" s="10"/>
      <c r="E86" s="10"/>
      <c r="F86" s="10"/>
      <c r="G86" s="36"/>
      <c r="H86" s="59"/>
      <c r="I86" s="19"/>
      <c r="J86" s="19"/>
      <c r="K86" s="19"/>
      <c r="L86" s="19"/>
      <c r="M86" s="19"/>
      <c r="N86" s="19"/>
      <c r="O86" s="10"/>
      <c r="P86" s="10"/>
      <c r="Q86" s="10"/>
      <c r="R86" s="10"/>
      <c r="S86" s="10"/>
      <c r="T86" s="10"/>
    </row>
    <row r="87" spans="1:20" ht="15.75">
      <c r="A87" s="113"/>
      <c r="B87" s="10"/>
      <c r="C87" s="113"/>
      <c r="D87" s="10"/>
      <c r="E87" s="10"/>
      <c r="F87" s="10"/>
      <c r="G87" s="36"/>
      <c r="H87" s="59"/>
      <c r="I87" s="19"/>
      <c r="J87" s="19"/>
      <c r="K87" s="19"/>
      <c r="L87" s="19"/>
      <c r="M87" s="19"/>
      <c r="N87" s="19"/>
      <c r="O87" s="10"/>
      <c r="P87" s="10"/>
      <c r="Q87" s="10"/>
      <c r="R87" s="10"/>
      <c r="S87" s="10"/>
      <c r="T87" s="10"/>
    </row>
    <row r="88" spans="1:20" ht="15.75">
      <c r="A88" s="113"/>
      <c r="B88" s="10"/>
      <c r="C88" s="113"/>
      <c r="D88" s="10"/>
      <c r="E88" s="10"/>
      <c r="F88" s="10"/>
      <c r="G88" s="36"/>
      <c r="H88" s="59"/>
      <c r="I88" s="19"/>
      <c r="J88" s="19"/>
      <c r="K88" s="19"/>
      <c r="L88" s="19"/>
      <c r="M88" s="19"/>
      <c r="N88" s="19"/>
      <c r="O88" s="10"/>
      <c r="P88" s="10"/>
      <c r="Q88" s="10"/>
      <c r="R88" s="10"/>
      <c r="S88" s="10"/>
      <c r="T88" s="10"/>
    </row>
    <row r="89" spans="1:20" ht="15.75">
      <c r="A89" s="113"/>
      <c r="B89" s="10"/>
      <c r="C89" s="113"/>
      <c r="D89" s="10"/>
      <c r="E89" s="10"/>
      <c r="F89" s="10"/>
      <c r="G89" s="36"/>
      <c r="H89" s="59"/>
      <c r="I89" s="19"/>
      <c r="J89" s="19"/>
      <c r="K89" s="19"/>
      <c r="L89" s="19"/>
      <c r="M89" s="19"/>
      <c r="N89" s="19"/>
      <c r="O89" s="10"/>
      <c r="P89" s="10"/>
      <c r="Q89" s="10"/>
      <c r="R89" s="10"/>
      <c r="S89" s="10"/>
      <c r="T89" s="10"/>
    </row>
    <row r="90" spans="1:20" ht="15.75">
      <c r="A90" s="113"/>
      <c r="B90" s="10"/>
      <c r="C90" s="113"/>
      <c r="D90" s="10"/>
      <c r="E90" s="10"/>
      <c r="F90" s="10"/>
      <c r="G90" s="36"/>
      <c r="H90" s="59"/>
      <c r="I90" s="19"/>
      <c r="J90" s="19"/>
      <c r="K90" s="19"/>
      <c r="L90" s="19"/>
      <c r="M90" s="19"/>
      <c r="N90" s="19"/>
      <c r="O90" s="10"/>
      <c r="P90" s="10"/>
      <c r="Q90" s="10"/>
      <c r="R90" s="10"/>
      <c r="S90" s="10"/>
      <c r="T90" s="10"/>
    </row>
    <row r="91" spans="1:20" ht="15.75">
      <c r="A91" s="113"/>
      <c r="B91" s="10"/>
      <c r="C91" s="113"/>
      <c r="D91" s="10"/>
      <c r="E91" s="10"/>
      <c r="F91" s="10"/>
      <c r="G91" s="36"/>
      <c r="H91" s="59"/>
      <c r="I91" s="19"/>
      <c r="J91" s="19"/>
      <c r="K91" s="19"/>
      <c r="L91" s="19"/>
      <c r="M91" s="19"/>
      <c r="N91" s="19"/>
      <c r="O91" s="10"/>
      <c r="P91" s="10"/>
      <c r="Q91" s="10"/>
      <c r="R91" s="10"/>
      <c r="S91" s="10"/>
      <c r="T91" s="10"/>
    </row>
    <row r="92" spans="1:20" ht="15.75">
      <c r="A92" s="113"/>
      <c r="B92" s="10"/>
      <c r="C92" s="113"/>
      <c r="D92" s="10"/>
      <c r="E92" s="10"/>
      <c r="F92" s="10"/>
      <c r="G92" s="36"/>
      <c r="H92" s="59"/>
      <c r="I92" s="19"/>
      <c r="J92" s="19"/>
      <c r="K92" s="19"/>
      <c r="L92" s="19"/>
      <c r="M92" s="19"/>
      <c r="N92" s="19"/>
      <c r="O92" s="10"/>
      <c r="P92" s="10"/>
      <c r="Q92" s="10"/>
      <c r="R92" s="10"/>
      <c r="S92" s="10"/>
      <c r="T92" s="10"/>
    </row>
    <row r="93" spans="1:20" ht="15.75">
      <c r="A93" s="113"/>
      <c r="B93" s="10"/>
      <c r="C93" s="113"/>
      <c r="D93" s="10"/>
      <c r="E93" s="10"/>
      <c r="F93" s="10"/>
      <c r="G93" s="36"/>
      <c r="H93" s="59"/>
      <c r="I93" s="19"/>
      <c r="J93" s="19"/>
      <c r="K93" s="19"/>
      <c r="L93" s="19"/>
      <c r="M93" s="19"/>
      <c r="N93" s="19"/>
      <c r="O93" s="10"/>
      <c r="P93" s="10"/>
      <c r="Q93" s="10"/>
      <c r="R93" s="10"/>
      <c r="S93" s="10"/>
      <c r="T93" s="10"/>
    </row>
    <row r="94" spans="1:20" ht="15.75">
      <c r="A94" s="113"/>
      <c r="B94" s="10"/>
      <c r="C94" s="113"/>
      <c r="D94" s="10"/>
      <c r="E94" s="10"/>
      <c r="F94" s="10"/>
      <c r="G94" s="36"/>
      <c r="H94" s="59"/>
      <c r="I94" s="19"/>
      <c r="J94" s="19"/>
      <c r="K94" s="19"/>
      <c r="L94" s="19"/>
      <c r="M94" s="19"/>
      <c r="N94" s="19"/>
      <c r="O94" s="10"/>
      <c r="P94" s="10"/>
      <c r="Q94" s="10"/>
      <c r="R94" s="10"/>
      <c r="S94" s="10"/>
      <c r="T94" s="10"/>
    </row>
    <row r="95" spans="1:20" ht="15.75">
      <c r="A95" s="113"/>
      <c r="B95" s="10"/>
      <c r="C95" s="113"/>
      <c r="D95" s="10"/>
      <c r="E95" s="10"/>
      <c r="F95" s="10"/>
      <c r="G95" s="36"/>
      <c r="H95" s="59"/>
      <c r="I95" s="19"/>
      <c r="J95" s="19"/>
      <c r="K95" s="19"/>
      <c r="L95" s="19"/>
      <c r="M95" s="19"/>
      <c r="N95" s="19"/>
      <c r="O95" s="10"/>
      <c r="P95" s="10"/>
      <c r="Q95" s="10"/>
      <c r="R95" s="10"/>
      <c r="S95" s="10"/>
      <c r="T95" s="10"/>
    </row>
    <row r="96" spans="1:20" ht="15.75">
      <c r="A96" s="113"/>
      <c r="B96" s="10"/>
      <c r="C96" s="113"/>
      <c r="D96" s="10"/>
      <c r="E96" s="10"/>
      <c r="F96" s="10"/>
      <c r="G96" s="36"/>
      <c r="H96" s="59"/>
      <c r="I96" s="19"/>
      <c r="J96" s="19"/>
      <c r="K96" s="19"/>
      <c r="L96" s="19"/>
      <c r="M96" s="19"/>
      <c r="N96" s="19"/>
      <c r="O96" s="10"/>
      <c r="P96" s="10"/>
      <c r="Q96" s="10"/>
      <c r="R96" s="10"/>
      <c r="S96" s="10"/>
      <c r="T96" s="10"/>
    </row>
    <row r="97" spans="1:20" ht="15.75">
      <c r="A97" s="113"/>
      <c r="B97" s="10"/>
      <c r="C97" s="113"/>
      <c r="D97" s="10"/>
      <c r="E97" s="10"/>
      <c r="F97" s="10"/>
      <c r="G97" s="36"/>
      <c r="H97" s="59"/>
      <c r="I97" s="19"/>
      <c r="J97" s="19"/>
      <c r="K97" s="19"/>
      <c r="L97" s="19"/>
      <c r="M97" s="19"/>
      <c r="N97" s="19"/>
      <c r="O97" s="10"/>
      <c r="P97" s="10"/>
      <c r="Q97" s="10"/>
      <c r="R97" s="10"/>
      <c r="S97" s="10"/>
      <c r="T97" s="10"/>
    </row>
    <row r="98" spans="1:20" ht="15.75">
      <c r="A98" s="113"/>
      <c r="B98" s="10"/>
      <c r="C98" s="113"/>
      <c r="D98" s="10"/>
      <c r="E98" s="10"/>
      <c r="F98" s="10"/>
      <c r="G98" s="36"/>
      <c r="H98" s="59"/>
      <c r="I98" s="19"/>
      <c r="J98" s="19"/>
      <c r="K98" s="19"/>
      <c r="L98" s="19"/>
      <c r="M98" s="19"/>
      <c r="N98" s="19"/>
      <c r="O98" s="10"/>
      <c r="P98" s="10"/>
      <c r="Q98" s="10"/>
      <c r="R98" s="10"/>
      <c r="S98" s="10"/>
      <c r="T98" s="10"/>
    </row>
    <row r="99" spans="1:20" ht="15.75">
      <c r="A99" s="113"/>
      <c r="B99" s="10"/>
      <c r="C99" s="113"/>
      <c r="D99" s="10"/>
      <c r="E99" s="10"/>
      <c r="F99" s="10"/>
      <c r="G99" s="36"/>
      <c r="H99" s="59"/>
      <c r="I99" s="19"/>
      <c r="J99" s="19"/>
      <c r="K99" s="19"/>
      <c r="L99" s="19"/>
      <c r="M99" s="19"/>
      <c r="N99" s="19"/>
      <c r="O99" s="10"/>
      <c r="P99" s="10"/>
      <c r="Q99" s="10"/>
      <c r="R99" s="10"/>
      <c r="S99" s="10"/>
      <c r="T99" s="10"/>
    </row>
    <row r="100" spans="1:20" ht="15.75">
      <c r="A100" s="113"/>
      <c r="B100" s="10"/>
      <c r="C100" s="113"/>
      <c r="D100" s="10"/>
      <c r="E100" s="10"/>
      <c r="F100" s="10"/>
      <c r="G100" s="36"/>
      <c r="H100" s="59"/>
      <c r="I100" s="19"/>
      <c r="J100" s="19"/>
      <c r="K100" s="19"/>
      <c r="L100" s="19"/>
      <c r="M100" s="19"/>
      <c r="N100" s="19"/>
      <c r="O100" s="10"/>
      <c r="P100" s="10"/>
      <c r="Q100" s="10"/>
      <c r="R100" s="10"/>
      <c r="S100" s="10"/>
      <c r="T100" s="10"/>
    </row>
    <row r="101" spans="1:20" ht="15.75">
      <c r="A101" s="113"/>
      <c r="B101" s="10"/>
      <c r="C101" s="113"/>
      <c r="D101" s="10"/>
      <c r="E101" s="10"/>
      <c r="F101" s="10"/>
      <c r="G101" s="36"/>
      <c r="H101" s="59"/>
      <c r="I101" s="19"/>
      <c r="J101" s="19"/>
      <c r="K101" s="19"/>
      <c r="L101" s="19"/>
      <c r="M101" s="19"/>
      <c r="N101" s="19"/>
      <c r="O101" s="10"/>
      <c r="P101" s="10"/>
      <c r="Q101" s="10"/>
      <c r="R101" s="10"/>
      <c r="S101" s="10"/>
      <c r="T101" s="10"/>
    </row>
    <row r="102" spans="1:20" ht="15.75">
      <c r="A102" s="113"/>
      <c r="B102" s="10"/>
      <c r="C102" s="113"/>
      <c r="D102" s="10"/>
      <c r="E102" s="10"/>
      <c r="F102" s="10"/>
      <c r="G102" s="36"/>
      <c r="H102" s="59"/>
      <c r="I102" s="19"/>
      <c r="J102" s="19"/>
      <c r="K102" s="19"/>
      <c r="L102" s="19"/>
      <c r="M102" s="19"/>
      <c r="N102" s="19"/>
      <c r="O102" s="10"/>
      <c r="P102" s="10"/>
      <c r="Q102" s="10"/>
      <c r="R102" s="10"/>
      <c r="S102" s="10"/>
      <c r="T102" s="10"/>
    </row>
    <row r="103" spans="1:20" ht="15.75">
      <c r="A103" s="113"/>
      <c r="B103" s="10"/>
      <c r="C103" s="113"/>
      <c r="D103" s="10"/>
      <c r="E103" s="10"/>
      <c r="F103" s="10"/>
      <c r="G103" s="36"/>
      <c r="H103" s="59"/>
      <c r="I103" s="19"/>
      <c r="J103" s="19"/>
      <c r="K103" s="19"/>
      <c r="L103" s="19"/>
      <c r="M103" s="19"/>
      <c r="N103" s="19"/>
      <c r="O103" s="10"/>
      <c r="P103" s="10"/>
      <c r="Q103" s="10"/>
      <c r="R103" s="10"/>
      <c r="S103" s="10"/>
      <c r="T103" s="10"/>
    </row>
    <row r="104" spans="1:20" ht="15.75">
      <c r="A104" s="113"/>
      <c r="B104" s="10"/>
      <c r="C104" s="113"/>
      <c r="D104" s="10"/>
      <c r="E104" s="10"/>
      <c r="F104" s="10"/>
      <c r="G104" s="36"/>
      <c r="H104" s="59"/>
      <c r="I104" s="19"/>
      <c r="J104" s="19"/>
      <c r="K104" s="19"/>
      <c r="L104" s="19"/>
      <c r="M104" s="19"/>
      <c r="N104" s="19"/>
      <c r="O104" s="10"/>
      <c r="P104" s="10"/>
      <c r="Q104" s="10"/>
      <c r="R104" s="10"/>
      <c r="S104" s="10"/>
      <c r="T104" s="10"/>
    </row>
    <row r="105" spans="1:20" ht="15.75">
      <c r="A105" s="113"/>
      <c r="B105" s="10"/>
      <c r="C105" s="113"/>
      <c r="D105" s="10"/>
      <c r="E105" s="10"/>
      <c r="F105" s="10"/>
      <c r="G105" s="36"/>
      <c r="H105" s="59"/>
      <c r="I105" s="19"/>
      <c r="J105" s="19"/>
      <c r="K105" s="19"/>
      <c r="L105" s="19"/>
      <c r="M105" s="19"/>
      <c r="N105" s="19"/>
      <c r="O105" s="10"/>
      <c r="P105" s="10"/>
      <c r="Q105" s="10"/>
      <c r="R105" s="10"/>
      <c r="S105" s="10"/>
      <c r="T105" s="10"/>
    </row>
    <row r="106" spans="1:20" ht="15.75">
      <c r="A106" s="113"/>
      <c r="B106" s="10"/>
      <c r="C106" s="113"/>
      <c r="D106" s="10"/>
      <c r="E106" s="10"/>
      <c r="F106" s="10"/>
      <c r="G106" s="36"/>
      <c r="H106" s="59"/>
      <c r="I106" s="19"/>
      <c r="J106" s="19"/>
      <c r="K106" s="19"/>
      <c r="L106" s="19"/>
      <c r="M106" s="19"/>
      <c r="N106" s="19"/>
      <c r="O106" s="10"/>
      <c r="P106" s="10"/>
      <c r="Q106" s="10"/>
      <c r="R106" s="10"/>
      <c r="S106" s="10"/>
      <c r="T106" s="10"/>
    </row>
    <row r="107" spans="1:20" ht="15.75">
      <c r="A107" s="113"/>
      <c r="B107" s="10"/>
      <c r="C107" s="113"/>
      <c r="D107" s="10"/>
      <c r="E107" s="10"/>
      <c r="F107" s="10"/>
      <c r="G107" s="36"/>
      <c r="H107" s="59"/>
      <c r="I107" s="19"/>
      <c r="J107" s="19"/>
      <c r="K107" s="19"/>
      <c r="L107" s="19"/>
      <c r="M107" s="19"/>
      <c r="N107" s="19"/>
      <c r="O107" s="10"/>
      <c r="P107" s="10"/>
      <c r="Q107" s="10"/>
      <c r="R107" s="10"/>
      <c r="S107" s="10"/>
      <c r="T107" s="10"/>
    </row>
    <row r="108" spans="1:20" ht="15.75">
      <c r="A108" s="113"/>
      <c r="B108" s="10"/>
      <c r="C108" s="113"/>
      <c r="D108" s="10"/>
      <c r="E108" s="10"/>
      <c r="F108" s="10"/>
      <c r="G108" s="36"/>
      <c r="H108" s="59"/>
      <c r="I108" s="19"/>
      <c r="J108" s="19"/>
      <c r="K108" s="19"/>
      <c r="L108" s="19"/>
      <c r="M108" s="19"/>
      <c r="N108" s="19"/>
      <c r="O108" s="10"/>
      <c r="P108" s="10"/>
      <c r="Q108" s="10"/>
      <c r="R108" s="10"/>
      <c r="S108" s="10"/>
      <c r="T108" s="10"/>
    </row>
    <row r="109" spans="1:20" ht="15.75">
      <c r="A109" s="113"/>
      <c r="B109" s="10"/>
      <c r="C109" s="113"/>
      <c r="D109" s="10"/>
      <c r="E109" s="10"/>
      <c r="F109" s="10"/>
      <c r="G109" s="36"/>
      <c r="H109" s="59"/>
      <c r="I109" s="19"/>
      <c r="J109" s="19"/>
      <c r="K109" s="19"/>
      <c r="L109" s="19"/>
      <c r="M109" s="19"/>
      <c r="N109" s="19"/>
      <c r="O109" s="10"/>
      <c r="P109" s="10"/>
      <c r="Q109" s="10"/>
      <c r="R109" s="10"/>
      <c r="S109" s="10"/>
      <c r="T109" s="10"/>
    </row>
    <row r="110" spans="1:20" ht="15.75">
      <c r="A110" s="113"/>
      <c r="B110" s="10"/>
      <c r="C110" s="113"/>
      <c r="D110" s="10"/>
      <c r="E110" s="10"/>
      <c r="F110" s="10"/>
      <c r="G110" s="36"/>
      <c r="H110" s="59"/>
      <c r="I110" s="19"/>
      <c r="J110" s="19"/>
      <c r="K110" s="19"/>
      <c r="L110" s="19"/>
      <c r="M110" s="19"/>
      <c r="N110" s="19"/>
      <c r="O110" s="10"/>
      <c r="P110" s="10"/>
      <c r="Q110" s="10"/>
      <c r="R110" s="10"/>
      <c r="S110" s="10"/>
      <c r="T110" s="10"/>
    </row>
    <row r="111" spans="1:20" ht="15.75">
      <c r="A111" s="113"/>
      <c r="B111" s="10"/>
      <c r="C111" s="113"/>
      <c r="D111" s="10"/>
      <c r="E111" s="10"/>
      <c r="F111" s="10"/>
      <c r="G111" s="36"/>
      <c r="H111" s="59"/>
      <c r="I111" s="19"/>
      <c r="J111" s="19"/>
      <c r="K111" s="19"/>
      <c r="L111" s="19"/>
      <c r="M111" s="19"/>
      <c r="N111" s="19"/>
      <c r="O111" s="10"/>
      <c r="P111" s="10"/>
      <c r="Q111" s="10"/>
      <c r="R111" s="10"/>
      <c r="S111" s="10"/>
      <c r="T111" s="10"/>
    </row>
    <row r="112" spans="1:20" ht="15.75">
      <c r="A112" s="113"/>
      <c r="B112" s="10"/>
      <c r="C112" s="113"/>
      <c r="D112" s="10"/>
      <c r="E112" s="10"/>
      <c r="F112" s="10"/>
      <c r="G112" s="36"/>
      <c r="H112" s="59"/>
      <c r="I112" s="19"/>
      <c r="J112" s="19"/>
      <c r="K112" s="19"/>
      <c r="L112" s="19"/>
      <c r="M112" s="19"/>
      <c r="N112" s="19"/>
      <c r="O112" s="10"/>
      <c r="P112" s="10"/>
      <c r="Q112" s="10"/>
      <c r="R112" s="10"/>
      <c r="S112" s="10"/>
      <c r="T112" s="10"/>
    </row>
    <row r="113" spans="1:20" ht="15.75">
      <c r="A113" s="113"/>
      <c r="B113" s="10"/>
      <c r="C113" s="113"/>
      <c r="D113" s="10"/>
      <c r="E113" s="10"/>
      <c r="F113" s="10"/>
      <c r="G113" s="36"/>
      <c r="H113" s="59"/>
      <c r="I113" s="19"/>
      <c r="J113" s="19"/>
      <c r="K113" s="19"/>
      <c r="L113" s="19"/>
      <c r="M113" s="19"/>
      <c r="N113" s="19"/>
      <c r="O113" s="10"/>
      <c r="P113" s="10"/>
      <c r="Q113" s="10"/>
      <c r="R113" s="10"/>
      <c r="S113" s="10"/>
      <c r="T113" s="10"/>
    </row>
    <row r="114" spans="1:20" ht="15.75">
      <c r="H114" s="59"/>
      <c r="I114" s="19"/>
      <c r="J114" s="19"/>
      <c r="K114" s="19"/>
      <c r="L114" s="19"/>
      <c r="M114" s="19"/>
      <c r="N114" s="19"/>
    </row>
    <row r="115" spans="1:20" ht="15.75">
      <c r="H115" s="59"/>
      <c r="I115" s="19"/>
      <c r="J115" s="19"/>
      <c r="K115" s="19"/>
      <c r="L115" s="19"/>
      <c r="M115" s="19"/>
      <c r="N115" s="19"/>
    </row>
    <row r="116" spans="1:20" ht="15.75">
      <c r="H116" s="59"/>
      <c r="I116" s="19"/>
      <c r="J116" s="19"/>
      <c r="K116" s="19"/>
      <c r="L116" s="19"/>
      <c r="M116" s="19"/>
      <c r="N116" s="19"/>
    </row>
    <row r="117" spans="1:20" ht="15.75">
      <c r="H117" s="59"/>
      <c r="I117" s="19"/>
      <c r="J117" s="19"/>
      <c r="K117" s="19"/>
      <c r="L117" s="19"/>
      <c r="M117" s="19"/>
      <c r="N117" s="19"/>
    </row>
    <row r="118" spans="1:20" ht="15.75">
      <c r="H118" s="59"/>
      <c r="I118" s="19"/>
      <c r="J118" s="19"/>
      <c r="K118" s="19"/>
      <c r="L118" s="19"/>
      <c r="M118" s="19"/>
      <c r="N118" s="19"/>
    </row>
    <row r="119" spans="1:20" ht="15.75">
      <c r="H119" s="59"/>
      <c r="I119" s="19"/>
      <c r="J119" s="19"/>
      <c r="K119" s="19"/>
      <c r="L119" s="19"/>
      <c r="M119" s="19"/>
      <c r="N119" s="19"/>
    </row>
    <row r="120" spans="1:20" ht="15.75">
      <c r="H120" s="59"/>
      <c r="I120" s="19"/>
      <c r="J120" s="19"/>
      <c r="K120" s="19"/>
      <c r="L120" s="19"/>
      <c r="M120" s="19"/>
      <c r="N120" s="19"/>
    </row>
    <row r="121" spans="1:20" ht="15.75">
      <c r="H121" s="59"/>
      <c r="I121" s="19"/>
      <c r="J121" s="19"/>
      <c r="K121" s="19"/>
      <c r="L121" s="19"/>
      <c r="M121" s="19"/>
      <c r="N121" s="19"/>
    </row>
    <row r="122" spans="1:20" ht="15.75">
      <c r="H122" s="59"/>
      <c r="I122" s="19"/>
      <c r="J122" s="19"/>
      <c r="K122" s="19"/>
      <c r="L122" s="19"/>
      <c r="M122" s="19"/>
      <c r="N122" s="19"/>
    </row>
    <row r="123" spans="1:20" ht="15.75">
      <c r="H123" s="59"/>
      <c r="I123" s="19"/>
      <c r="J123" s="19"/>
      <c r="K123" s="19"/>
      <c r="L123" s="19"/>
      <c r="M123" s="19"/>
      <c r="N123" s="19"/>
    </row>
    <row r="124" spans="1:20" ht="15.75">
      <c r="H124" s="59"/>
      <c r="I124" s="19"/>
      <c r="J124" s="19"/>
      <c r="K124" s="19"/>
      <c r="L124" s="19"/>
      <c r="M124" s="19"/>
      <c r="N124" s="19"/>
    </row>
    <row r="125" spans="1:20" ht="15.75">
      <c r="H125" s="59"/>
      <c r="I125" s="19"/>
      <c r="J125" s="19"/>
      <c r="K125" s="19"/>
      <c r="L125" s="19"/>
      <c r="M125" s="19"/>
      <c r="N125" s="19"/>
    </row>
    <row r="126" spans="1:20" ht="15.75">
      <c r="H126" s="59"/>
      <c r="I126" s="19"/>
      <c r="J126" s="19"/>
      <c r="K126" s="19"/>
      <c r="L126" s="19"/>
      <c r="M126" s="19"/>
      <c r="N126" s="19"/>
    </row>
    <row r="127" spans="1:20" ht="15.75">
      <c r="H127" s="59"/>
      <c r="I127" s="19"/>
      <c r="J127" s="19"/>
      <c r="K127" s="19"/>
      <c r="L127" s="19"/>
      <c r="M127" s="19"/>
      <c r="N127" s="19"/>
    </row>
    <row r="128" spans="1:20" ht="15.75">
      <c r="H128" s="59"/>
      <c r="I128" s="19"/>
      <c r="J128" s="19"/>
      <c r="K128" s="19"/>
      <c r="L128" s="19"/>
      <c r="M128" s="19"/>
      <c r="N128" s="19"/>
    </row>
    <row r="129" spans="8:14" ht="15.75">
      <c r="H129" s="59"/>
      <c r="I129" s="19"/>
      <c r="J129" s="19"/>
      <c r="K129" s="19"/>
      <c r="L129" s="19"/>
      <c r="M129" s="19"/>
      <c r="N129" s="19"/>
    </row>
    <row r="130" spans="8:14" ht="15.75">
      <c r="H130" s="59"/>
      <c r="I130" s="19"/>
      <c r="J130" s="19"/>
      <c r="K130" s="19"/>
      <c r="L130" s="19"/>
      <c r="M130" s="19"/>
      <c r="N130" s="19"/>
    </row>
    <row r="131" spans="8:14" ht="15.75">
      <c r="H131" s="59"/>
      <c r="I131" s="19"/>
      <c r="J131" s="19"/>
      <c r="K131" s="19"/>
      <c r="L131" s="19"/>
      <c r="M131" s="19"/>
      <c r="N131" s="19"/>
    </row>
    <row r="132" spans="8:14" ht="15.75">
      <c r="H132" s="59"/>
      <c r="I132" s="19"/>
      <c r="J132" s="19"/>
      <c r="K132" s="19"/>
      <c r="L132" s="19"/>
      <c r="M132" s="19"/>
      <c r="N132" s="19"/>
    </row>
    <row r="133" spans="8:14" ht="15.75">
      <c r="H133" s="59"/>
      <c r="I133" s="19"/>
      <c r="J133" s="19"/>
      <c r="K133" s="19"/>
      <c r="L133" s="19"/>
      <c r="M133" s="19"/>
      <c r="N133" s="19"/>
    </row>
    <row r="134" spans="8:14" ht="15.75">
      <c r="H134" s="59"/>
      <c r="I134" s="19"/>
      <c r="J134" s="19"/>
      <c r="K134" s="19"/>
      <c r="L134" s="19"/>
      <c r="M134" s="19"/>
      <c r="N134" s="19"/>
    </row>
    <row r="135" spans="8:14" ht="15.75">
      <c r="H135" s="59"/>
      <c r="I135" s="19"/>
      <c r="J135" s="19"/>
      <c r="K135" s="19"/>
      <c r="L135" s="19"/>
      <c r="M135" s="19"/>
      <c r="N135" s="19"/>
    </row>
    <row r="136" spans="8:14" ht="15.75">
      <c r="H136" s="59"/>
      <c r="I136" s="19"/>
      <c r="J136" s="19"/>
      <c r="K136" s="19"/>
      <c r="L136" s="19"/>
      <c r="M136" s="19"/>
      <c r="N136" s="19"/>
    </row>
    <row r="137" spans="8:14" ht="15.75">
      <c r="H137" s="59"/>
      <c r="I137" s="19"/>
      <c r="J137" s="19"/>
      <c r="K137" s="19"/>
      <c r="L137" s="19"/>
      <c r="M137" s="19"/>
      <c r="N137" s="19"/>
    </row>
    <row r="138" spans="8:14" ht="15.75">
      <c r="H138" s="59"/>
      <c r="I138" s="19"/>
      <c r="J138" s="19"/>
      <c r="K138" s="19"/>
      <c r="L138" s="19"/>
      <c r="M138" s="19"/>
      <c r="N138" s="19"/>
    </row>
    <row r="139" spans="8:14" ht="15.75">
      <c r="H139" s="59"/>
      <c r="I139" s="19"/>
      <c r="J139" s="19"/>
      <c r="K139" s="19"/>
      <c r="L139" s="19"/>
      <c r="M139" s="19"/>
      <c r="N139" s="19"/>
    </row>
    <row r="140" spans="8:14" ht="15.75">
      <c r="H140" s="59"/>
      <c r="I140" s="19"/>
      <c r="J140" s="19"/>
      <c r="K140" s="19"/>
      <c r="L140" s="19"/>
      <c r="M140" s="19"/>
      <c r="N140" s="19"/>
    </row>
    <row r="141" spans="8:14" ht="15.75">
      <c r="H141" s="59"/>
      <c r="I141" s="19"/>
      <c r="J141" s="19"/>
      <c r="K141" s="19"/>
      <c r="L141" s="19"/>
      <c r="M141" s="19"/>
      <c r="N141" s="19"/>
    </row>
    <row r="142" spans="8:14" ht="15.75">
      <c r="H142" s="59"/>
      <c r="I142" s="19"/>
      <c r="J142" s="19"/>
      <c r="K142" s="19"/>
      <c r="L142" s="19"/>
      <c r="M142" s="19"/>
      <c r="N142" s="19"/>
    </row>
    <row r="143" spans="8:14" ht="15.75">
      <c r="H143" s="59"/>
      <c r="I143" s="19"/>
      <c r="J143" s="19"/>
      <c r="K143" s="19"/>
      <c r="L143" s="19"/>
      <c r="M143" s="19"/>
      <c r="N143" s="19"/>
    </row>
    <row r="144" spans="8:14" ht="15.75">
      <c r="H144" s="59"/>
      <c r="I144" s="19"/>
      <c r="J144" s="19"/>
      <c r="K144" s="19"/>
      <c r="L144" s="19"/>
      <c r="M144" s="19"/>
      <c r="N144" s="19"/>
    </row>
    <row r="145" spans="8:14" ht="15.75">
      <c r="H145" s="59"/>
      <c r="K145" s="19"/>
      <c r="L145" s="19"/>
      <c r="M145" s="19"/>
      <c r="N145" s="19"/>
    </row>
    <row r="146" spans="8:14" ht="15.75">
      <c r="H146" s="59"/>
      <c r="K146" s="19"/>
      <c r="L146" s="19"/>
      <c r="M146" s="19"/>
      <c r="N146" s="19"/>
    </row>
    <row r="147" spans="8:14" ht="15.75">
      <c r="H147" s="59"/>
      <c r="K147" s="19"/>
      <c r="L147" s="19"/>
      <c r="M147" s="19"/>
      <c r="N147" s="19"/>
    </row>
    <row r="148" spans="8:14">
      <c r="H148" s="59"/>
    </row>
    <row r="149" spans="8:14">
      <c r="H149" s="59"/>
    </row>
    <row r="150" spans="8:14">
      <c r="H150" s="59"/>
    </row>
    <row r="151" spans="8:14">
      <c r="H151" s="59"/>
    </row>
    <row r="152" spans="8:14">
      <c r="H152" s="59"/>
    </row>
    <row r="153" spans="8:14">
      <c r="H153" s="59"/>
    </row>
  </sheetData>
  <sheetProtection password="CF44" sheet="1" objects="1" scenarios="1" formatCells="0" formatColumns="0" formatRows="0" selectLockedCells="1" autoFilter="0"/>
  <autoFilter ref="B8:B60"/>
  <mergeCells count="10">
    <mergeCell ref="B62:G62"/>
    <mergeCell ref="A6:B6"/>
    <mergeCell ref="C6:E6"/>
    <mergeCell ref="A7:B7"/>
    <mergeCell ref="A3:B3"/>
    <mergeCell ref="C3:E3"/>
    <mergeCell ref="A4:B4"/>
    <mergeCell ref="C4:E4"/>
    <mergeCell ref="A5:B5"/>
    <mergeCell ref="C5:E5"/>
  </mergeCells>
  <conditionalFormatting sqref="G11:G59">
    <cfRule type="cellIs" dxfId="46" priority="2" operator="between">
      <formula>0</formula>
      <formula>1000000000</formula>
    </cfRule>
  </conditionalFormatting>
  <conditionalFormatting sqref="E11:E59">
    <cfRule type="expression" dxfId="45" priority="3">
      <formula>D11="Surfactant from palm oil/palm kernel oil"</formula>
    </cfRule>
    <cfRule type="expression" dxfId="44" priority="4">
      <formula>D11="Tensid aus Palmöl/Palmkernöl"</formula>
    </cfRule>
  </conditionalFormatting>
  <conditionalFormatting sqref="F11:F59">
    <cfRule type="expression" dxfId="43" priority="1">
      <formula>E11&gt;0</formula>
    </cfRule>
  </conditionalFormatting>
  <dataValidations count="2">
    <dataValidation type="list" allowBlank="1" showInputMessage="1" showErrorMessage="1" error="please select" sqref="F11:F59">
      <formula1>Nachweis</formula1>
    </dataValidation>
    <dataValidation type="decimal" allowBlank="1" showInputMessage="1" showErrorMessage="1" sqref="E11:E59">
      <formula1>0</formula1>
      <formula2>100</formula2>
    </dataValidation>
  </dataValidations>
  <pageMargins left="0.78740157480314965" right="0.78740157480314965" top="0.98425196850393704" bottom="0.98425196850393704" header="0.51181102362204722" footer="0.51181102362204722"/>
  <pageSetup paperSize="9" scale="38" orientation="landscape" r:id="rId1"/>
  <headerFooter alignWithMargins="0"/>
</worksheet>
</file>

<file path=xl/worksheets/sheet8.xml><?xml version="1.0" encoding="utf-8"?>
<worksheet xmlns="http://schemas.openxmlformats.org/spreadsheetml/2006/main" xmlns:r="http://schemas.openxmlformats.org/officeDocument/2006/relationships">
  <sheetPr codeName="Tabelle6"/>
  <dimension ref="A1:R180"/>
  <sheetViews>
    <sheetView showWhiteSpace="0" zoomScaleNormal="100" workbookViewId="0">
      <selection activeCell="E33" sqref="E33"/>
    </sheetView>
  </sheetViews>
  <sheetFormatPr defaultColWidth="11.42578125" defaultRowHeight="12.75"/>
  <cols>
    <col min="1" max="3" width="27.7109375" customWidth="1"/>
    <col min="4" max="4" width="4.5703125" customWidth="1"/>
    <col min="5" max="7" width="27.7109375" customWidth="1"/>
    <col min="8" max="8" width="6.7109375" customWidth="1"/>
    <col min="9" max="9" width="23.7109375" style="251" customWidth="1"/>
    <col min="10" max="10" width="12.7109375" customWidth="1"/>
  </cols>
  <sheetData>
    <row r="1" spans="1:18" s="7" customFormat="1">
      <c r="A1" s="8"/>
      <c r="B1" s="8"/>
      <c r="C1" s="8"/>
      <c r="D1" s="8"/>
      <c r="E1" s="8"/>
      <c r="F1" s="8"/>
      <c r="G1" s="8"/>
      <c r="H1" s="8"/>
      <c r="I1" s="290"/>
      <c r="J1" s="8"/>
      <c r="K1" s="8"/>
      <c r="L1" s="59"/>
      <c r="M1" s="59"/>
      <c r="N1" s="8"/>
      <c r="O1" s="8"/>
      <c r="P1" s="8"/>
      <c r="Q1" s="8"/>
      <c r="R1" s="8"/>
    </row>
    <row r="2" spans="1:18" s="7" customFormat="1" ht="15.75">
      <c r="A2" s="291" t="str">
        <f>IF('Formulation Pre-Products'!$C$2=Languages!A3,Languages!A112,Languages!B112)</f>
        <v xml:space="preserve">rinse-off cosmetic products: Calculation criteria 4 (b) </v>
      </c>
      <c r="B2" s="8"/>
      <c r="C2" s="8"/>
      <c r="D2" s="8"/>
      <c r="E2" s="291" t="str">
        <f>'Formulation Pre-Products'!F1</f>
        <v>(2014/893/EU</v>
      </c>
      <c r="F2" s="8" t="str">
        <f>'Formulation Pre-Products'!G1</f>
        <v xml:space="preserve">(please fill-in all red coloured fields) </v>
      </c>
      <c r="H2" s="8"/>
      <c r="I2" s="290"/>
      <c r="J2" s="8"/>
      <c r="K2" s="8"/>
      <c r="L2" s="59"/>
      <c r="M2" s="59"/>
      <c r="N2" s="8"/>
      <c r="O2" s="8"/>
      <c r="P2" s="8"/>
      <c r="Q2" s="8"/>
      <c r="R2" s="8"/>
    </row>
    <row r="3" spans="1:18" s="7" customFormat="1" ht="15.75">
      <c r="A3" s="292"/>
      <c r="B3" s="293"/>
      <c r="C3" s="292"/>
      <c r="D3" s="292"/>
      <c r="E3" s="292"/>
      <c r="F3" s="232"/>
      <c r="G3" s="294"/>
      <c r="H3" s="294"/>
      <c r="I3" s="290"/>
      <c r="J3" s="8"/>
      <c r="K3" s="8"/>
      <c r="L3" s="59"/>
      <c r="M3" s="59"/>
      <c r="N3" s="8"/>
      <c r="O3" s="8"/>
      <c r="P3" s="8"/>
      <c r="Q3" s="8"/>
      <c r="R3" s="8"/>
    </row>
    <row r="4" spans="1:18" s="7" customFormat="1" ht="15.75" customHeight="1">
      <c r="A4" s="389" t="str">
        <f>'Formulation Pre-Products'!H3</f>
        <v>Date:</v>
      </c>
      <c r="B4" s="390" t="s">
        <v>11</v>
      </c>
      <c r="C4" s="295">
        <f>'Formulation Pre-Products'!I3</f>
        <v>0</v>
      </c>
      <c r="D4" s="296"/>
      <c r="E4" s="292"/>
      <c r="F4" s="294"/>
      <c r="G4" s="294"/>
      <c r="H4" s="294"/>
      <c r="I4" s="290"/>
      <c r="J4" s="8"/>
      <c r="K4" s="8"/>
      <c r="L4" s="59"/>
      <c r="M4" s="59"/>
      <c r="N4" s="8"/>
      <c r="O4" s="8"/>
      <c r="P4" s="8"/>
      <c r="Q4" s="8"/>
      <c r="R4" s="8"/>
    </row>
    <row r="5" spans="1:18" s="7" customFormat="1" ht="15.75" customHeight="1">
      <c r="A5" s="389" t="str">
        <f>'Formulation Pre-Products'!H4</f>
        <v>Version:</v>
      </c>
      <c r="B5" s="390" t="s">
        <v>11</v>
      </c>
      <c r="C5" s="297">
        <f>'Formulation Pre-Products'!I4</f>
        <v>0</v>
      </c>
      <c r="D5" s="298"/>
      <c r="E5" s="299"/>
      <c r="F5" s="300"/>
      <c r="G5" s="294"/>
      <c r="H5" s="294"/>
      <c r="I5" s="290"/>
      <c r="J5" s="8"/>
      <c r="K5" s="8"/>
      <c r="L5" s="59"/>
      <c r="M5" s="59"/>
      <c r="N5" s="8"/>
      <c r="O5" s="8"/>
      <c r="P5" s="8"/>
      <c r="Q5" s="8"/>
      <c r="R5" s="8"/>
    </row>
    <row r="6" spans="1:18" s="7" customFormat="1" ht="15.75" customHeight="1">
      <c r="A6" s="233"/>
      <c r="B6" s="234"/>
      <c r="C6" s="234"/>
      <c r="D6" s="234"/>
      <c r="E6" s="233"/>
      <c r="F6" s="234"/>
      <c r="G6" s="234"/>
      <c r="H6" s="294"/>
      <c r="I6" s="290"/>
      <c r="J6" s="8"/>
      <c r="K6" s="8"/>
      <c r="L6" s="59"/>
      <c r="M6" s="59"/>
      <c r="N6" s="8"/>
      <c r="O6" s="8"/>
      <c r="P6" s="8"/>
      <c r="Q6" s="8"/>
      <c r="R6" s="8"/>
    </row>
    <row r="7" spans="1:18" s="7" customFormat="1" ht="15.75" customHeight="1">
      <c r="A7" s="389" t="str">
        <f>'Formulation Pre-Products'!A3:B3</f>
        <v>Company:</v>
      </c>
      <c r="B7" s="390"/>
      <c r="C7" s="418">
        <f>'Formulation Pre-Products'!C3:E3</f>
        <v>0</v>
      </c>
      <c r="D7" s="419"/>
      <c r="E7" s="419"/>
      <c r="F7" s="420"/>
      <c r="G7" s="232"/>
      <c r="H7" s="232"/>
      <c r="I7" s="290"/>
      <c r="J7" s="8"/>
      <c r="K7" s="8"/>
      <c r="L7" s="59"/>
      <c r="M7" s="59"/>
      <c r="N7" s="8"/>
      <c r="O7" s="8"/>
      <c r="P7" s="8"/>
      <c r="Q7" s="8"/>
      <c r="R7" s="8"/>
    </row>
    <row r="8" spans="1:18" s="7" customFormat="1" ht="15.75" customHeight="1">
      <c r="A8" s="389" t="str">
        <f>'Formulation Pre-Products'!A4:B4</f>
        <v>Product name:</v>
      </c>
      <c r="B8" s="390"/>
      <c r="C8" s="418">
        <f>'Formulation Pre-Products'!C4:E4</f>
        <v>0</v>
      </c>
      <c r="D8" s="419"/>
      <c r="E8" s="419"/>
      <c r="F8" s="420"/>
      <c r="G8" s="232"/>
      <c r="H8" s="232"/>
      <c r="I8" s="290"/>
      <c r="J8" s="8"/>
      <c r="K8" s="8"/>
      <c r="L8" s="59"/>
      <c r="M8" s="59"/>
      <c r="N8" s="8"/>
      <c r="O8" s="8"/>
      <c r="P8" s="8"/>
      <c r="Q8" s="8"/>
      <c r="R8" s="8"/>
    </row>
    <row r="9" spans="1:18" s="7" customFormat="1" ht="15.75" customHeight="1">
      <c r="A9" s="389" t="str">
        <f>'Formulation Pre-Products'!A5:B5</f>
        <v>Licence number:</v>
      </c>
      <c r="B9" s="390"/>
      <c r="C9" s="418">
        <f>'Formulation Pre-Products'!C5:E5</f>
        <v>0</v>
      </c>
      <c r="D9" s="419"/>
      <c r="E9" s="419"/>
      <c r="F9" s="420"/>
      <c r="G9" s="301"/>
      <c r="H9" s="301"/>
      <c r="I9" s="290"/>
      <c r="J9" s="8"/>
      <c r="K9" s="8"/>
      <c r="L9" s="59"/>
      <c r="M9" s="59"/>
      <c r="N9" s="8"/>
      <c r="O9" s="8"/>
      <c r="P9" s="8"/>
      <c r="Q9" s="8"/>
      <c r="R9" s="8"/>
    </row>
    <row r="10" spans="1:18" s="7" customFormat="1" ht="15.75" customHeight="1">
      <c r="A10" s="389" t="str">
        <f>'Formulation Pre-Products'!A6:B6</f>
        <v>Type of product:</v>
      </c>
      <c r="B10" s="390"/>
      <c r="C10" s="417">
        <f>'Formulation Pre-Products'!C6:D6</f>
        <v>0</v>
      </c>
      <c r="D10" s="417"/>
      <c r="E10" s="417"/>
      <c r="F10" s="417"/>
      <c r="G10" s="294"/>
      <c r="H10" s="294"/>
      <c r="I10" s="290"/>
      <c r="J10" s="8"/>
      <c r="K10" s="8"/>
      <c r="L10" s="59"/>
      <c r="M10" s="59"/>
      <c r="N10" s="8"/>
      <c r="O10" s="8"/>
      <c r="P10" s="8"/>
      <c r="Q10" s="8"/>
      <c r="R10" s="8"/>
    </row>
    <row r="11" spans="1:18" s="7" customFormat="1">
      <c r="A11" s="8"/>
      <c r="B11" s="8"/>
      <c r="C11" s="8"/>
      <c r="D11" s="8"/>
      <c r="E11" s="8"/>
      <c r="F11" s="8"/>
      <c r="G11" s="8"/>
      <c r="H11" s="8"/>
      <c r="I11" s="290"/>
      <c r="J11" s="8"/>
      <c r="K11" s="8"/>
      <c r="L11" s="59"/>
      <c r="M11" s="59"/>
      <c r="N11" s="8"/>
      <c r="O11" s="8"/>
      <c r="P11" s="8"/>
      <c r="Q11" s="8"/>
      <c r="R11" s="8"/>
    </row>
    <row r="12" spans="1:18" s="7" customFormat="1" ht="15.75" customHeight="1">
      <c r="A12" s="415" t="str">
        <f>IF('Formulation Pre-Products'!$C$2=Languages!A3,Languages!A114,Languages!B114)</f>
        <v>Product with refill offered</v>
      </c>
      <c r="B12" s="416"/>
      <c r="C12" s="257"/>
      <c r="D12" s="294"/>
      <c r="E12" s="294"/>
      <c r="F12" s="294"/>
      <c r="G12" s="294"/>
      <c r="H12" s="294"/>
      <c r="I12" s="294"/>
      <c r="J12" s="8"/>
      <c r="K12" s="8"/>
      <c r="L12" s="59"/>
      <c r="M12" s="59"/>
      <c r="N12" s="8"/>
      <c r="O12" s="8"/>
      <c r="P12" s="8"/>
      <c r="Q12" s="8"/>
      <c r="R12" s="8"/>
    </row>
    <row r="13" spans="1:18" s="7" customFormat="1" ht="37.5" customHeight="1">
      <c r="A13" s="421" t="str">
        <f>IF('Formulation Pre-Products'!$C$2=Languages!A3,Languages!A100,Languages!B100)</f>
        <v>The number of time that the parent pack can be refilled (R). 
Provide values or use default values of R=5 for plastics and R=2 for cardborad.</v>
      </c>
      <c r="B13" s="422"/>
      <c r="C13" s="257"/>
      <c r="D13" s="294"/>
      <c r="E13" s="294"/>
      <c r="F13" s="294"/>
      <c r="G13" s="294"/>
      <c r="H13" s="294"/>
      <c r="I13" s="294"/>
      <c r="J13" s="8"/>
      <c r="K13" s="8"/>
      <c r="L13" s="59"/>
      <c r="M13" s="59"/>
      <c r="N13" s="8"/>
      <c r="O13" s="8"/>
      <c r="P13" s="8"/>
      <c r="Q13" s="8"/>
      <c r="R13" s="8"/>
    </row>
    <row r="14" spans="1:18" s="7" customFormat="1" ht="15.75" customHeight="1">
      <c r="A14" s="415" t="str">
        <f>IF('Formulation Pre-Products'!$C$2=Languages!A3,Languages!A115,Languages!B115)</f>
        <v>F = V x R / Vrefill (rounded up to the next whole number)</v>
      </c>
      <c r="B14" s="416"/>
      <c r="C14" s="253" t="str">
        <f>IF(C13="","",ROUNDUP(C20*C13/G20,0))</f>
        <v/>
      </c>
      <c r="D14" s="302"/>
      <c r="E14" s="8"/>
      <c r="F14" s="294"/>
      <c r="G14" s="294"/>
      <c r="H14" s="294"/>
      <c r="I14" s="294"/>
      <c r="J14" s="294"/>
      <c r="K14" s="294"/>
      <c r="L14" s="19"/>
      <c r="M14" s="59"/>
      <c r="N14" s="8"/>
      <c r="O14" s="8"/>
      <c r="P14" s="8"/>
      <c r="Q14" s="8"/>
      <c r="R14" s="8"/>
    </row>
    <row r="15" spans="1:18" s="7" customFormat="1" ht="18.75" customHeight="1">
      <c r="A15" s="302"/>
      <c r="B15" s="302"/>
      <c r="C15" s="302"/>
      <c r="D15" s="302"/>
      <c r="E15" s="8"/>
      <c r="F15" s="294"/>
      <c r="G15" s="294"/>
      <c r="H15" s="294"/>
      <c r="I15" s="294"/>
      <c r="J15" s="294"/>
      <c r="K15" s="294"/>
      <c r="L15" s="19"/>
      <c r="M15" s="59"/>
      <c r="N15" s="8"/>
      <c r="O15" s="8"/>
      <c r="P15" s="8"/>
      <c r="Q15" s="8"/>
      <c r="R15" s="8"/>
    </row>
    <row r="16" spans="1:18" s="7" customFormat="1" ht="15.75">
      <c r="A16" s="425" t="str">
        <f>IF('Formulation Pre-Products'!$C$2=Languages!A3,Languages!A116,Languages!B116)</f>
        <v>parent pack</v>
      </c>
      <c r="B16" s="426"/>
      <c r="C16" s="427"/>
      <c r="D16" s="8"/>
      <c r="E16" s="425" t="str">
        <f>IF('Formulation Pre-Products'!$C$2=Languages!A3,Languages!A117,Languages!B117)</f>
        <v>refill pack</v>
      </c>
      <c r="F16" s="426"/>
      <c r="G16" s="427"/>
      <c r="H16" s="294"/>
      <c r="I16" s="294"/>
      <c r="J16" s="294"/>
      <c r="K16" s="294"/>
      <c r="L16" s="19"/>
      <c r="M16" s="59"/>
      <c r="N16" s="8"/>
      <c r="O16" s="8"/>
      <c r="P16" s="8"/>
      <c r="Q16" s="8"/>
      <c r="R16" s="8"/>
    </row>
    <row r="17" spans="1:18" s="7" customFormat="1" ht="15.75">
      <c r="A17" s="415" t="str">
        <f>IF('Formulation Pre-Products'!$C$2=Languages!A3,Languages!A97,Languages!B97)</f>
        <v>Description of the packaging:</v>
      </c>
      <c r="B17" s="416"/>
      <c r="C17" s="257"/>
      <c r="D17" s="8"/>
      <c r="E17" s="415" t="str">
        <f>A17</f>
        <v>Description of the packaging:</v>
      </c>
      <c r="F17" s="416"/>
      <c r="G17" s="257"/>
      <c r="H17" s="294"/>
      <c r="I17" s="294"/>
      <c r="J17" s="294"/>
      <c r="K17" s="294"/>
      <c r="L17" s="19"/>
      <c r="M17" s="59"/>
      <c r="N17" s="8"/>
      <c r="O17" s="8"/>
      <c r="P17" s="8"/>
      <c r="Q17" s="8"/>
      <c r="R17" s="8"/>
    </row>
    <row r="18" spans="1:18" s="7" customFormat="1" ht="15.75">
      <c r="A18" s="415" t="str">
        <f>IF('Formulation Pre-Products'!$C$2=Languages!A3,Languages!A105,Languages!B97)</f>
        <v>Description of the packaging:</v>
      </c>
      <c r="B18" s="416"/>
      <c r="C18" s="257"/>
      <c r="D18" s="8"/>
      <c r="E18" s="415" t="str">
        <f>A18</f>
        <v>Description of the packaging:</v>
      </c>
      <c r="F18" s="416"/>
      <c r="G18" s="257"/>
      <c r="H18" s="294"/>
      <c r="I18" s="294"/>
      <c r="J18" s="294"/>
      <c r="K18" s="294"/>
      <c r="L18" s="19"/>
      <c r="M18" s="59"/>
      <c r="N18" s="8"/>
      <c r="O18" s="8"/>
      <c r="P18" s="8"/>
      <c r="Q18" s="8"/>
      <c r="R18" s="8"/>
    </row>
    <row r="19" spans="1:18" s="7" customFormat="1" ht="27.75" customHeight="1">
      <c r="A19" s="423" t="str">
        <f>IF('Formulation Pre-Products'!$C$2=Languages!A3,Languages!A98,Languages!B98)</f>
        <v>Weight of the product (in the primary packaging) in gram (D):</v>
      </c>
      <c r="B19" s="424"/>
      <c r="C19" s="257"/>
      <c r="D19" s="8"/>
      <c r="E19" s="415" t="str">
        <f>IF('Formulation Pre-Products'!$C$2=Languages!A3,Languages!A99,Languages!B99)</f>
        <v>Weight of the product (in the primary packaging) in gram (Drefill):</v>
      </c>
      <c r="F19" s="416"/>
      <c r="G19" s="257"/>
      <c r="H19" s="294"/>
      <c r="I19" s="294"/>
      <c r="J19" s="294"/>
      <c r="K19" s="294"/>
      <c r="L19" s="19"/>
      <c r="M19" s="59"/>
      <c r="N19" s="8"/>
      <c r="O19" s="8"/>
      <c r="P19" s="8"/>
      <c r="Q19" s="8"/>
      <c r="R19" s="8"/>
    </row>
    <row r="20" spans="1:18" s="7" customFormat="1" ht="27.75" customHeight="1">
      <c r="A20" s="423" t="str">
        <f>IF('Formulation Pre-Products'!$C$2=Languages!A3,Languages!A126,Languages!B126)</f>
        <v>Volume of the product
(in the primary packaging) in ml (V):</v>
      </c>
      <c r="B20" s="424"/>
      <c r="C20" s="257"/>
      <c r="D20" s="8"/>
      <c r="E20" s="415" t="str">
        <f>IF('Formulation Pre-Products'!$C$2=Languages!A3,Languages!A127,Languages!B127)</f>
        <v>Volume of the product 
(in the primary packaging) in ml (Vrefill):</v>
      </c>
      <c r="F20" s="416"/>
      <c r="G20" s="257"/>
      <c r="H20" s="294"/>
      <c r="I20" s="294"/>
      <c r="J20" s="294"/>
      <c r="K20" s="294"/>
      <c r="L20" s="19"/>
      <c r="M20" s="59"/>
      <c r="N20" s="8"/>
      <c r="O20" s="8"/>
      <c r="P20" s="8"/>
      <c r="Q20" s="8"/>
      <c r="R20" s="8"/>
    </row>
    <row r="21" spans="1:18" s="7" customFormat="1" ht="27.75" customHeight="1">
      <c r="A21" s="423" t="str">
        <f>IF('Formulation Pre-Products'!$C$2=Languages!A3,Languages!A118,Languages!B118)</f>
        <v>Product with secondary packaging</v>
      </c>
      <c r="B21" s="424"/>
      <c r="C21" s="257"/>
      <c r="D21" s="8"/>
      <c r="E21" s="423" t="str">
        <f>A21</f>
        <v>Product with secondary packaging</v>
      </c>
      <c r="F21" s="424"/>
      <c r="G21" s="257"/>
      <c r="H21" s="294"/>
      <c r="I21" s="294"/>
      <c r="J21" s="294"/>
      <c r="K21" s="294"/>
      <c r="L21" s="19"/>
      <c r="M21" s="59"/>
      <c r="N21" s="8"/>
      <c r="O21" s="8"/>
      <c r="P21" s="8"/>
      <c r="Q21" s="8"/>
      <c r="R21" s="8"/>
    </row>
    <row r="22" spans="1:18" s="7" customFormat="1" ht="27.75" customHeight="1">
      <c r="A22" s="423" t="str">
        <f>IF('Formulation Pre-Products'!$C$2=Languages!A3,Languages!A119,Languages!B119)</f>
        <v>Amount of parent packs in secondary packaging</v>
      </c>
      <c r="B22" s="424"/>
      <c r="C22" s="257"/>
      <c r="D22" s="8"/>
      <c r="E22" s="423" t="str">
        <f>A22</f>
        <v>Amount of parent packs in secondary packaging</v>
      </c>
      <c r="F22" s="424"/>
      <c r="G22" s="257"/>
      <c r="H22" s="294"/>
      <c r="I22" s="294"/>
      <c r="J22" s="294"/>
      <c r="K22" s="294"/>
      <c r="L22" s="19"/>
      <c r="M22" s="59"/>
      <c r="N22" s="8"/>
      <c r="O22" s="8"/>
      <c r="P22" s="8"/>
      <c r="Q22" s="8"/>
      <c r="R22" s="8"/>
    </row>
    <row r="23" spans="1:18" s="7" customFormat="1" ht="38.25">
      <c r="A23" s="266" t="str">
        <f>IF('Formulation Pre-Products'!$C$2=Languages!A3,Languages!A120,Languages!B120)</f>
        <v>part of the primary 
packaging (i) 
(please name the part)</v>
      </c>
      <c r="B23" s="266" t="str">
        <f>IF('Formulation Pre-Products'!$C$2=Languages!A3,Languages!A121,Languages!B121)</f>
        <v>weight of this primary 
packaging part (Wi) in g</v>
      </c>
      <c r="C23" s="266" t="str">
        <f>IF('Formulation Pre-Products'!$C$2=Languages!A3,Languages!A122,Languages!B122)</f>
        <v>thereof not non-renewable/
non-recycling (Ni)* in g</v>
      </c>
      <c r="D23" s="294"/>
      <c r="E23" s="266" t="str">
        <f>A23</f>
        <v>part of the primary 
packaging (i) 
(please name the part)</v>
      </c>
      <c r="F23" s="266" t="str">
        <f>B23</f>
        <v>weight of this primary 
packaging part (Wi) in g</v>
      </c>
      <c r="G23" s="266" t="str">
        <f>C23</f>
        <v>thereof not non-renewable/
non-recycling (Ni)* in g</v>
      </c>
      <c r="H23" s="294"/>
      <c r="I23" s="294"/>
      <c r="J23" s="294"/>
      <c r="K23" s="294"/>
      <c r="L23" s="19"/>
      <c r="M23" s="59"/>
      <c r="N23" s="8"/>
      <c r="O23" s="8"/>
      <c r="P23" s="8"/>
      <c r="Q23" s="8"/>
      <c r="R23" s="8"/>
    </row>
    <row r="24" spans="1:18" s="7" customFormat="1" ht="15.75">
      <c r="A24" s="260"/>
      <c r="B24" s="259"/>
      <c r="C24" s="259"/>
      <c r="D24" s="294"/>
      <c r="E24" s="256"/>
      <c r="F24" s="259"/>
      <c r="G24" s="259"/>
      <c r="H24" s="294"/>
      <c r="I24" s="294"/>
      <c r="J24" s="294"/>
      <c r="K24" s="294"/>
      <c r="L24" s="19"/>
      <c r="M24" s="59"/>
      <c r="N24" s="8"/>
      <c r="O24" s="8"/>
      <c r="P24" s="8"/>
      <c r="Q24" s="8"/>
      <c r="R24" s="8"/>
    </row>
    <row r="25" spans="1:18" s="7" customFormat="1" ht="15.75">
      <c r="A25" s="260"/>
      <c r="B25" s="259"/>
      <c r="C25" s="259"/>
      <c r="D25" s="294"/>
      <c r="E25" s="256"/>
      <c r="F25" s="259"/>
      <c r="G25" s="259"/>
      <c r="H25" s="294"/>
      <c r="I25" s="294"/>
      <c r="J25" s="294"/>
      <c r="K25" s="294"/>
      <c r="L25" s="19"/>
      <c r="M25" s="59"/>
      <c r="N25" s="8"/>
      <c r="O25" s="8"/>
      <c r="P25" s="8"/>
      <c r="Q25" s="8"/>
      <c r="R25" s="8"/>
    </row>
    <row r="26" spans="1:18" s="7" customFormat="1" ht="15.75">
      <c r="A26" s="260"/>
      <c r="B26" s="259"/>
      <c r="C26" s="259"/>
      <c r="D26" s="294"/>
      <c r="E26" s="256"/>
      <c r="F26" s="259"/>
      <c r="G26" s="259"/>
      <c r="H26" s="294"/>
      <c r="I26" s="294"/>
      <c r="J26" s="294"/>
      <c r="K26" s="294"/>
      <c r="L26" s="19"/>
      <c r="M26" s="59"/>
      <c r="N26" s="8"/>
      <c r="O26" s="8"/>
      <c r="P26" s="8"/>
      <c r="Q26" s="8"/>
      <c r="R26" s="8"/>
    </row>
    <row r="27" spans="1:18" s="7" customFormat="1" ht="15.75">
      <c r="A27" s="260"/>
      <c r="B27" s="259"/>
      <c r="C27" s="259"/>
      <c r="D27" s="294"/>
      <c r="E27" s="256"/>
      <c r="F27" s="259"/>
      <c r="G27" s="259"/>
      <c r="H27" s="294"/>
      <c r="I27" s="294"/>
      <c r="J27" s="294"/>
      <c r="K27" s="294"/>
      <c r="L27" s="19"/>
      <c r="M27" s="59"/>
      <c r="N27" s="8"/>
      <c r="O27" s="8"/>
      <c r="P27" s="8"/>
      <c r="Q27" s="8"/>
      <c r="R27" s="8"/>
    </row>
    <row r="28" spans="1:18" s="7" customFormat="1" ht="15.75">
      <c r="A28" s="250" t="str">
        <f>A34</f>
        <v>Sum:</v>
      </c>
      <c r="B28" s="255">
        <f>SUM(B24:B27)</f>
        <v>0</v>
      </c>
      <c r="C28" s="255">
        <f>SUM(C24:C27)</f>
        <v>0</v>
      </c>
      <c r="D28" s="294"/>
      <c r="E28" s="250" t="str">
        <f>A28</f>
        <v>Sum:</v>
      </c>
      <c r="F28" s="255">
        <f>SUM(F24:F27)</f>
        <v>0</v>
      </c>
      <c r="G28" s="255">
        <f>SUM(G24:G27)</f>
        <v>0</v>
      </c>
      <c r="H28" s="294"/>
      <c r="I28" s="294"/>
      <c r="J28" s="294"/>
      <c r="K28" s="294"/>
      <c r="L28" s="19"/>
      <c r="M28" s="59"/>
      <c r="N28" s="8"/>
      <c r="O28" s="8"/>
      <c r="P28" s="8"/>
      <c r="Q28" s="8"/>
      <c r="R28" s="8"/>
    </row>
    <row r="29" spans="1:18" s="7" customFormat="1" ht="8.25" customHeight="1">
      <c r="A29" s="8"/>
      <c r="B29" s="8"/>
      <c r="C29" s="8"/>
      <c r="D29" s="294"/>
      <c r="E29" s="8"/>
      <c r="F29" s="8"/>
      <c r="G29" s="8"/>
      <c r="H29" s="294"/>
      <c r="I29" s="294"/>
      <c r="J29" s="294"/>
      <c r="K29" s="294"/>
      <c r="L29" s="19"/>
      <c r="M29" s="59"/>
      <c r="N29" s="8"/>
      <c r="O29" s="8"/>
      <c r="P29" s="8"/>
      <c r="Q29" s="8"/>
      <c r="R29" s="8"/>
    </row>
    <row r="30" spans="1:18" s="7" customFormat="1" ht="40.5" customHeight="1">
      <c r="A30" s="266" t="str">
        <f>IF('Formulation Pre-Products'!$C$2=Languages!A3,Languages!A124,Languages!B124)</f>
        <v>part of the secondary 
packaging (i)
(please name the part)</v>
      </c>
      <c r="B30" s="266" t="str">
        <f>IF('Formulation Pre-Products'!$C$2=Languages!A3,Languages!A125,Languages!B125)</f>
        <v>weight of this secondary  
packaging part (Wi) in g</v>
      </c>
      <c r="C30" s="266" t="str">
        <f>C23</f>
        <v>thereof not non-renewable/
non-recycling (Ni)* in g</v>
      </c>
      <c r="D30" s="294"/>
      <c r="E30" s="266" t="str">
        <f>A30</f>
        <v>part of the secondary 
packaging (i)
(please name the part)</v>
      </c>
      <c r="F30" s="266" t="str">
        <f>B30</f>
        <v>weight of this secondary  
packaging part (Wi) in g</v>
      </c>
      <c r="G30" s="266" t="str">
        <f>C30</f>
        <v>thereof not non-renewable/
non-recycling (Ni)* in g</v>
      </c>
      <c r="H30" s="294"/>
      <c r="I30" s="294"/>
      <c r="J30" s="294"/>
      <c r="K30" s="294"/>
      <c r="L30" s="19"/>
      <c r="M30" s="59"/>
      <c r="N30" s="8"/>
      <c r="O30" s="8"/>
      <c r="P30" s="8"/>
      <c r="Q30" s="8"/>
      <c r="R30" s="8"/>
    </row>
    <row r="31" spans="1:18" s="7" customFormat="1" ht="15.75">
      <c r="A31" s="261"/>
      <c r="B31" s="256"/>
      <c r="C31" s="256"/>
      <c r="D31" s="294"/>
      <c r="E31" s="256"/>
      <c r="F31" s="256"/>
      <c r="G31" s="256"/>
      <c r="H31" s="294"/>
      <c r="I31" s="294"/>
      <c r="J31" s="294"/>
      <c r="K31" s="294"/>
      <c r="L31" s="19"/>
      <c r="M31" s="59"/>
      <c r="N31" s="8"/>
      <c r="O31" s="8"/>
      <c r="P31" s="8"/>
      <c r="Q31" s="8"/>
      <c r="R31" s="8"/>
    </row>
    <row r="32" spans="1:18" s="7" customFormat="1" ht="15.75">
      <c r="A32" s="256"/>
      <c r="B32" s="256"/>
      <c r="C32" s="256"/>
      <c r="D32" s="294"/>
      <c r="E32" s="256"/>
      <c r="F32" s="256"/>
      <c r="G32" s="256"/>
      <c r="H32" s="294"/>
      <c r="I32" s="294"/>
      <c r="J32" s="294"/>
      <c r="K32" s="294"/>
      <c r="L32" s="19"/>
      <c r="M32" s="59"/>
      <c r="N32" s="8"/>
      <c r="O32" s="8"/>
      <c r="P32" s="8"/>
      <c r="Q32" s="8"/>
      <c r="R32" s="8"/>
    </row>
    <row r="33" spans="1:18" s="7" customFormat="1" ht="15.75">
      <c r="A33" s="256"/>
      <c r="B33" s="256"/>
      <c r="C33" s="256"/>
      <c r="D33" s="294"/>
      <c r="E33" s="256"/>
      <c r="F33" s="256"/>
      <c r="G33" s="256"/>
      <c r="H33" s="294"/>
      <c r="I33" s="294"/>
      <c r="J33" s="294"/>
      <c r="K33" s="294"/>
      <c r="L33" s="19"/>
      <c r="M33" s="59"/>
      <c r="N33" s="8"/>
      <c r="O33" s="8"/>
      <c r="P33" s="8"/>
      <c r="Q33" s="8"/>
      <c r="R33" s="8"/>
    </row>
    <row r="34" spans="1:18" s="7" customFormat="1" ht="15.75">
      <c r="A34" s="250" t="str">
        <f>IF('Formulation Pre-Products'!$C$2=Languages!A3,Languages!A24,Languages!B24)</f>
        <v>Sum:</v>
      </c>
      <c r="B34" s="255">
        <f>SUM(B31:B33)</f>
        <v>0</v>
      </c>
      <c r="C34" s="255">
        <f>SUM(C31:C33)</f>
        <v>0</v>
      </c>
      <c r="D34" s="294"/>
      <c r="E34" s="250" t="str">
        <f>A34</f>
        <v>Sum:</v>
      </c>
      <c r="F34" s="255">
        <f>SUM(F31:F33)</f>
        <v>0</v>
      </c>
      <c r="G34" s="255">
        <f>SUM(G31:G33)</f>
        <v>0</v>
      </c>
      <c r="H34" s="294"/>
      <c r="I34" s="294"/>
      <c r="J34" s="294"/>
      <c r="K34" s="294"/>
      <c r="L34" s="19"/>
      <c r="M34" s="59"/>
      <c r="N34" s="8"/>
      <c r="O34" s="8"/>
      <c r="P34" s="8"/>
      <c r="Q34" s="8"/>
      <c r="R34" s="8"/>
    </row>
    <row r="35" spans="1:18" s="7" customFormat="1" ht="28.5" customHeight="1">
      <c r="A35" s="265" t="str">
        <f>IF('Formulation Pre-Products'!$C$2=Languages!A3,Languages!A123,Languages!B123)</f>
        <v>proportional weight of 
the grouping packaging</v>
      </c>
      <c r="B35" s="255">
        <f>IF(C22="",0,(B34/C22))</f>
        <v>0</v>
      </c>
      <c r="C35" s="255">
        <f>IF(C22="",0,(C34/C22))</f>
        <v>0</v>
      </c>
      <c r="D35" s="294"/>
      <c r="E35" s="265" t="str">
        <f>A35</f>
        <v>proportional weight of 
the grouping packaging</v>
      </c>
      <c r="F35" s="255">
        <f>IF(G22="",0,(F34/G22))</f>
        <v>0</v>
      </c>
      <c r="G35" s="255">
        <f>IF(G22="",0,(G34/G22))</f>
        <v>0</v>
      </c>
      <c r="H35" s="294"/>
      <c r="I35" s="294"/>
      <c r="J35" s="294"/>
      <c r="K35" s="294"/>
      <c r="L35" s="19"/>
      <c r="M35" s="59"/>
      <c r="N35" s="8"/>
      <c r="O35" s="8"/>
      <c r="P35" s="8"/>
      <c r="Q35" s="8"/>
      <c r="R35" s="8"/>
    </row>
    <row r="36" spans="1:18" s="7" customFormat="1" ht="9.75" customHeight="1">
      <c r="A36" s="8"/>
      <c r="B36" s="8"/>
      <c r="C36" s="8"/>
      <c r="D36" s="8"/>
      <c r="E36" s="8"/>
      <c r="F36" s="294"/>
      <c r="G36" s="294"/>
      <c r="H36" s="294"/>
      <c r="I36" s="294"/>
      <c r="J36" s="294"/>
      <c r="K36" s="294"/>
      <c r="L36" s="19"/>
      <c r="M36" s="59"/>
      <c r="N36" s="8"/>
      <c r="O36" s="8"/>
      <c r="P36" s="8"/>
      <c r="Q36" s="8"/>
      <c r="R36" s="8"/>
    </row>
    <row r="37" spans="1:18" s="7" customFormat="1" ht="42" customHeight="1">
      <c r="A37" s="423" t="s">
        <v>500</v>
      </c>
      <c r="B37" s="424"/>
      <c r="C37" s="258" t="e">
        <f>IF(C12="Y",(((B28+B35)+(F28*C14)+(C28+C35)+((G28+G35)*C14)))/(C19+(G19*C14)),((B28+B35)+(C28+C35))/C19)</f>
        <v>#DIV/0!</v>
      </c>
      <c r="D37" s="294"/>
      <c r="E37" s="423" t="s">
        <v>500</v>
      </c>
      <c r="F37" s="424"/>
      <c r="G37" s="258" t="str">
        <f>IF(C12="Y",(((F28+F35)+(G28+G35))/G19),"")</f>
        <v/>
      </c>
      <c r="H37" s="294"/>
      <c r="I37" s="294"/>
      <c r="J37" s="294"/>
      <c r="K37" s="8"/>
      <c r="L37" s="8"/>
      <c r="M37" s="8"/>
      <c r="N37" s="8"/>
      <c r="O37" s="8"/>
      <c r="P37" s="8"/>
    </row>
    <row r="38" spans="1:18" s="7" customFormat="1" ht="15.75">
      <c r="A38" s="415" t="str">
        <f>IF('Formulation Pre-Products'!$C$2=Languages!A3,Languages!A93,Languages!B93)</f>
        <v>Limit</v>
      </c>
      <c r="B38" s="416"/>
      <c r="C38" s="252">
        <v>0.28000000000000003</v>
      </c>
      <c r="D38" s="294"/>
      <c r="E38" s="423" t="str">
        <f>A38</f>
        <v>Limit</v>
      </c>
      <c r="F38" s="424"/>
      <c r="G38" s="252">
        <v>0.28000000000000003</v>
      </c>
      <c r="H38" s="294"/>
      <c r="I38" s="294"/>
      <c r="J38" s="294"/>
      <c r="K38" s="8"/>
      <c r="L38" s="8"/>
      <c r="M38" s="8"/>
      <c r="N38" s="8"/>
      <c r="O38" s="8"/>
      <c r="P38" s="8"/>
    </row>
    <row r="39" spans="1:18" s="7" customFormat="1" ht="15.75">
      <c r="A39" s="415" t="str">
        <f>IF('Formulation Pre-Products'!$C$2=Languages!A3,Languages!A94,Languages!B94)</f>
        <v>Result</v>
      </c>
      <c r="B39" s="416"/>
      <c r="C39" s="254" t="e">
        <f>IF(C37&lt;=C38,"ok","not oK")</f>
        <v>#DIV/0!</v>
      </c>
      <c r="D39" s="294"/>
      <c r="E39" s="423" t="str">
        <f>A39</f>
        <v>Result</v>
      </c>
      <c r="F39" s="424"/>
      <c r="G39" s="254" t="str">
        <f>IF(OR(G37&lt;=G38,C12="N"),"ok","not oK")</f>
        <v>not oK</v>
      </c>
      <c r="H39" s="294"/>
      <c r="I39" s="294"/>
      <c r="J39" s="294"/>
      <c r="K39" s="8"/>
      <c r="L39" s="8"/>
      <c r="M39" s="8"/>
      <c r="N39" s="8"/>
      <c r="O39" s="8"/>
      <c r="P39" s="8"/>
    </row>
    <row r="40" spans="1:18" s="7" customFormat="1" ht="15.75">
      <c r="A40" s="294"/>
      <c r="B40" s="294"/>
      <c r="C40" s="294"/>
      <c r="D40" s="294"/>
      <c r="E40" s="294"/>
      <c r="F40" s="294"/>
      <c r="G40" s="294"/>
      <c r="H40" s="294"/>
      <c r="I40" s="294"/>
      <c r="J40" s="294"/>
      <c r="K40" s="8"/>
      <c r="L40" s="8"/>
      <c r="M40" s="8"/>
      <c r="N40" s="8"/>
      <c r="O40" s="8"/>
      <c r="P40" s="8"/>
    </row>
    <row r="41" spans="1:18" ht="44.25" customHeight="1">
      <c r="A41" s="412" t="str">
        <f>'Formulation Pre-Products'!B66</f>
        <v>remarks of the applicant</v>
      </c>
      <c r="B41" s="413"/>
      <c r="C41" s="413"/>
      <c r="D41" s="413"/>
      <c r="E41" s="413"/>
      <c r="F41" s="413"/>
      <c r="G41" s="414"/>
      <c r="H41" s="19"/>
      <c r="I41" s="19"/>
      <c r="J41" s="19"/>
      <c r="K41" s="59"/>
      <c r="L41" s="59"/>
      <c r="M41" s="59"/>
      <c r="N41" s="8"/>
      <c r="O41" s="8"/>
      <c r="P41" s="8"/>
      <c r="Q41" s="8"/>
      <c r="R41" s="8"/>
    </row>
    <row r="42" spans="1:18">
      <c r="A42" s="59"/>
      <c r="B42" s="59"/>
      <c r="C42" s="59"/>
      <c r="D42" s="59"/>
      <c r="E42" s="59"/>
      <c r="F42" s="59"/>
      <c r="G42" s="59"/>
      <c r="H42" s="59"/>
      <c r="I42" s="85"/>
      <c r="J42" s="59"/>
      <c r="K42" s="59"/>
      <c r="L42" s="59"/>
      <c r="M42" s="59"/>
      <c r="N42" s="8"/>
      <c r="O42" s="8"/>
      <c r="P42" s="8"/>
      <c r="Q42" s="8"/>
      <c r="R42" s="8"/>
    </row>
    <row r="43" spans="1:18">
      <c r="A43" s="59"/>
      <c r="B43" s="59"/>
      <c r="C43" s="59"/>
      <c r="D43" s="59"/>
      <c r="E43" s="59"/>
      <c r="F43" s="59"/>
      <c r="G43" s="59"/>
      <c r="H43" s="59"/>
      <c r="I43" s="85"/>
      <c r="J43" s="59"/>
      <c r="K43" s="59"/>
      <c r="L43" s="59"/>
      <c r="M43" s="59"/>
      <c r="N43" s="8"/>
      <c r="O43" s="8"/>
      <c r="P43" s="8"/>
      <c r="Q43" s="8"/>
      <c r="R43" s="8"/>
    </row>
    <row r="44" spans="1:18" ht="15.75">
      <c r="A44" s="18" t="str">
        <f>IF('Formulation Pre-Products'!$C$2=Languages!A3,Languages!A143,Languages!B143)</f>
        <v>rinse-off cosmetic products: Calculation criteria 4 (c) and 4 (d)</v>
      </c>
      <c r="B44" s="59"/>
      <c r="C44" s="59"/>
      <c r="D44" s="59"/>
      <c r="E44" s="18" t="str">
        <f>'Formulation Pre-Products'!F1</f>
        <v>(2014/893/EU</v>
      </c>
      <c r="F44" s="59" t="str">
        <f>'Formulation Pre-Products'!G1</f>
        <v xml:space="preserve">(please fill-in all red coloured fields) </v>
      </c>
      <c r="G44" s="59"/>
      <c r="H44" s="59"/>
      <c r="I44" s="85"/>
      <c r="J44" s="59"/>
      <c r="K44" s="59"/>
      <c r="L44" s="59"/>
      <c r="M44" s="59"/>
      <c r="N44" s="8"/>
      <c r="O44" s="8"/>
      <c r="P44" s="8"/>
      <c r="Q44" s="8"/>
      <c r="R44" s="8"/>
    </row>
    <row r="45" spans="1:18">
      <c r="A45" s="59"/>
      <c r="B45" s="59"/>
      <c r="C45" s="59"/>
      <c r="D45" s="59"/>
      <c r="E45" s="59"/>
      <c r="F45" s="59"/>
      <c r="G45" s="59"/>
      <c r="H45" s="59"/>
      <c r="I45" s="85"/>
      <c r="J45" s="59"/>
      <c r="K45" s="59"/>
      <c r="L45" s="59"/>
      <c r="M45" s="59"/>
      <c r="N45" s="8"/>
      <c r="O45" s="8"/>
      <c r="P45" s="8"/>
      <c r="Q45" s="8"/>
      <c r="R45" s="8"/>
    </row>
    <row r="46" spans="1:18" s="7" customFormat="1" ht="15.75" customHeight="1">
      <c r="A46" s="369" t="str">
        <f>'Formulation Pre-Products'!H3</f>
        <v>Date:</v>
      </c>
      <c r="B46" s="370" t="s">
        <v>11</v>
      </c>
      <c r="C46" s="105">
        <f>'Formulation Pre-Products'!I3</f>
        <v>0</v>
      </c>
      <c r="D46" s="358"/>
      <c r="E46" s="17"/>
      <c r="F46" s="19"/>
      <c r="G46" s="19"/>
      <c r="H46" s="19"/>
      <c r="I46" s="85"/>
      <c r="J46" s="59"/>
      <c r="K46" s="8"/>
      <c r="L46" s="59"/>
      <c r="M46" s="59"/>
      <c r="N46" s="8"/>
      <c r="O46" s="8"/>
      <c r="P46" s="8"/>
      <c r="Q46" s="8"/>
      <c r="R46" s="8"/>
    </row>
    <row r="47" spans="1:18" s="7" customFormat="1" ht="15.75" customHeight="1">
      <c r="A47" s="369" t="str">
        <f>'Formulation Pre-Products'!H4</f>
        <v>Version:</v>
      </c>
      <c r="B47" s="370" t="s">
        <v>11</v>
      </c>
      <c r="C47" s="106">
        <f>'Formulation Pre-Products'!I4</f>
        <v>0</v>
      </c>
      <c r="D47" s="359"/>
      <c r="E47" s="23"/>
      <c r="F47" s="360"/>
      <c r="G47" s="19"/>
      <c r="H47" s="19"/>
      <c r="I47" s="85"/>
      <c r="J47" s="59"/>
      <c r="K47" s="8"/>
      <c r="L47" s="59"/>
      <c r="M47" s="59"/>
      <c r="N47" s="8"/>
      <c r="O47" s="8"/>
      <c r="P47" s="8"/>
      <c r="Q47" s="8"/>
      <c r="R47" s="8"/>
    </row>
    <row r="48" spans="1:18" s="7" customFormat="1" ht="15.75" customHeight="1">
      <c r="A48" s="24"/>
      <c r="B48" s="51"/>
      <c r="C48" s="51"/>
      <c r="D48" s="51"/>
      <c r="E48" s="24"/>
      <c r="F48" s="51"/>
      <c r="G48" s="51"/>
      <c r="H48" s="19"/>
      <c r="I48" s="85"/>
      <c r="J48" s="59"/>
      <c r="K48" s="8"/>
      <c r="L48" s="59"/>
      <c r="M48" s="59"/>
      <c r="N48" s="8"/>
      <c r="O48" s="8"/>
      <c r="P48" s="8"/>
      <c r="Q48" s="8"/>
      <c r="R48" s="8"/>
    </row>
    <row r="49" spans="1:18" s="7" customFormat="1" ht="15.75" customHeight="1">
      <c r="A49" s="369" t="str">
        <f>'Formulation Pre-Products'!A3:B3</f>
        <v>Company:</v>
      </c>
      <c r="B49" s="370"/>
      <c r="C49" s="428">
        <f>'Formulation Pre-Products'!C3:E3</f>
        <v>0</v>
      </c>
      <c r="D49" s="429"/>
      <c r="E49" s="429"/>
      <c r="F49" s="430"/>
      <c r="G49" s="21"/>
      <c r="H49" s="21"/>
      <c r="I49" s="85"/>
      <c r="J49" s="59"/>
      <c r="K49" s="8"/>
      <c r="L49" s="59"/>
      <c r="M49" s="59"/>
      <c r="N49" s="8"/>
      <c r="O49" s="8"/>
      <c r="P49" s="8"/>
      <c r="Q49" s="8"/>
      <c r="R49" s="8"/>
    </row>
    <row r="50" spans="1:18" s="7" customFormat="1" ht="15.75" customHeight="1">
      <c r="A50" s="369" t="str">
        <f>'Formulation Pre-Products'!A4:B4</f>
        <v>Product name:</v>
      </c>
      <c r="B50" s="370"/>
      <c r="C50" s="428">
        <f>'Formulation Pre-Products'!C4:E4</f>
        <v>0</v>
      </c>
      <c r="D50" s="429"/>
      <c r="E50" s="429"/>
      <c r="F50" s="430"/>
      <c r="G50" s="21"/>
      <c r="H50" s="21"/>
      <c r="I50" s="85"/>
      <c r="J50" s="59"/>
      <c r="K50" s="8"/>
      <c r="L50" s="59"/>
      <c r="M50" s="59"/>
      <c r="N50" s="8"/>
      <c r="O50" s="8"/>
      <c r="P50" s="8"/>
      <c r="Q50" s="8"/>
      <c r="R50" s="8"/>
    </row>
    <row r="51" spans="1:18" s="7" customFormat="1" ht="15.75" customHeight="1">
      <c r="A51" s="369" t="str">
        <f>'Formulation Pre-Products'!A5:B5</f>
        <v>Licence number:</v>
      </c>
      <c r="B51" s="370"/>
      <c r="C51" s="428">
        <f>'Formulation Pre-Products'!C5:E5</f>
        <v>0</v>
      </c>
      <c r="D51" s="429"/>
      <c r="E51" s="429"/>
      <c r="F51" s="430"/>
      <c r="G51" s="22"/>
      <c r="H51" s="22"/>
      <c r="I51" s="85"/>
      <c r="J51" s="59"/>
      <c r="K51" s="8"/>
      <c r="L51" s="59"/>
      <c r="M51" s="59"/>
      <c r="N51" s="8"/>
      <c r="O51" s="8"/>
      <c r="P51" s="8"/>
      <c r="Q51" s="8"/>
      <c r="R51" s="8"/>
    </row>
    <row r="52" spans="1:18" s="7" customFormat="1" ht="15.75" customHeight="1">
      <c r="A52" s="369" t="str">
        <f>'Formulation Pre-Products'!A6:B6</f>
        <v>Type of product:</v>
      </c>
      <c r="B52" s="370"/>
      <c r="C52" s="398">
        <f>'Formulation Pre-Products'!C6:D6</f>
        <v>0</v>
      </c>
      <c r="D52" s="398"/>
      <c r="E52" s="398"/>
      <c r="F52" s="398"/>
      <c r="G52" s="19"/>
      <c r="H52" s="19"/>
      <c r="I52" s="85"/>
      <c r="J52" s="59"/>
      <c r="K52" s="8"/>
      <c r="L52" s="59"/>
      <c r="M52" s="59"/>
      <c r="N52" s="8"/>
      <c r="O52" s="8"/>
      <c r="P52" s="8"/>
      <c r="Q52" s="8"/>
      <c r="R52" s="8"/>
    </row>
    <row r="53" spans="1:18" s="7" customFormat="1">
      <c r="A53" s="59"/>
      <c r="B53" s="59"/>
      <c r="C53" s="59"/>
      <c r="D53" s="59"/>
      <c r="E53" s="59"/>
      <c r="F53" s="59"/>
      <c r="G53" s="59"/>
      <c r="H53" s="59"/>
      <c r="I53" s="85"/>
      <c r="J53" s="59"/>
      <c r="K53" s="8"/>
      <c r="L53" s="59"/>
      <c r="M53" s="59"/>
      <c r="N53" s="8"/>
      <c r="O53" s="8"/>
      <c r="P53" s="8"/>
      <c r="Q53" s="8"/>
      <c r="R53" s="8"/>
    </row>
    <row r="54" spans="1:18" s="7" customFormat="1" ht="15.75">
      <c r="A54" s="431" t="str">
        <f>A16</f>
        <v>parent pack</v>
      </c>
      <c r="B54" s="432"/>
      <c r="C54" s="433"/>
      <c r="D54" s="59"/>
      <c r="E54" s="431" t="str">
        <f>E16</f>
        <v>refill pack</v>
      </c>
      <c r="F54" s="432"/>
      <c r="G54" s="433"/>
      <c r="H54" s="19"/>
      <c r="I54" s="19"/>
      <c r="J54" s="19"/>
      <c r="K54" s="294"/>
      <c r="L54" s="19"/>
      <c r="M54" s="59"/>
      <c r="N54" s="8"/>
      <c r="O54" s="8"/>
      <c r="P54" s="8"/>
      <c r="Q54" s="8"/>
      <c r="R54" s="8"/>
    </row>
    <row r="55" spans="1:18" s="7" customFormat="1" ht="15.75">
      <c r="A55" s="434" t="str">
        <f>A17</f>
        <v>Description of the packaging:</v>
      </c>
      <c r="B55" s="435"/>
      <c r="C55" s="361" t="str">
        <f>IF(C17="","",C17)</f>
        <v/>
      </c>
      <c r="D55" s="59"/>
      <c r="E55" s="434" t="str">
        <f>E17</f>
        <v>Description of the packaging:</v>
      </c>
      <c r="F55" s="435"/>
      <c r="G55" s="361" t="str">
        <f>IF(G17="","",G17)</f>
        <v/>
      </c>
      <c r="H55" s="19"/>
      <c r="I55" s="19"/>
      <c r="J55" s="19"/>
      <c r="K55" s="294"/>
      <c r="L55" s="19"/>
      <c r="M55" s="59"/>
      <c r="N55" s="8"/>
      <c r="O55" s="8"/>
      <c r="P55" s="8"/>
      <c r="Q55" s="8"/>
      <c r="R55" s="8"/>
    </row>
    <row r="56" spans="1:18" s="7" customFormat="1" ht="15.75">
      <c r="A56" s="434" t="str">
        <f>A18</f>
        <v>Description of the packaging:</v>
      </c>
      <c r="B56" s="435"/>
      <c r="C56" s="361" t="str">
        <f>IF(C18="","",C18)</f>
        <v/>
      </c>
      <c r="D56" s="59"/>
      <c r="E56" s="434" t="str">
        <f>E18</f>
        <v>Description of the packaging:</v>
      </c>
      <c r="F56" s="435"/>
      <c r="G56" s="361" t="str">
        <f>IF(G18="","",G18)</f>
        <v/>
      </c>
      <c r="H56" s="19"/>
      <c r="I56" s="19"/>
      <c r="J56" s="19"/>
      <c r="K56" s="294"/>
      <c r="L56" s="19"/>
      <c r="M56" s="59"/>
      <c r="N56" s="8"/>
      <c r="O56" s="8"/>
      <c r="P56" s="8"/>
      <c r="Q56" s="8"/>
      <c r="R56" s="8"/>
    </row>
    <row r="57" spans="1:18" s="7" customFormat="1" ht="27.75" customHeight="1">
      <c r="A57" s="436" t="str">
        <f>IF('Formulation Pre-Products'!$C$2=Languages!A3,Languages!A144,Languages!B144)</f>
        <v>Primary packaging and product (g) (=m1)</v>
      </c>
      <c r="B57" s="437"/>
      <c r="C57" s="362">
        <f>B28+C19</f>
        <v>0</v>
      </c>
      <c r="D57" s="59"/>
      <c r="E57" s="434" t="str">
        <f>A57</f>
        <v>Primary packaging and product (g) (=m1)</v>
      </c>
      <c r="F57" s="435"/>
      <c r="G57" s="362">
        <f>F28+G19</f>
        <v>0</v>
      </c>
      <c r="H57" s="19"/>
      <c r="I57" s="19"/>
      <c r="J57" s="19"/>
      <c r="K57" s="294"/>
      <c r="L57" s="19"/>
      <c r="M57" s="59"/>
      <c r="N57" s="8"/>
      <c r="O57" s="8"/>
      <c r="P57" s="8"/>
      <c r="Q57" s="8"/>
      <c r="R57" s="8"/>
    </row>
    <row r="58" spans="1:18" s="7" customFormat="1" ht="27.75" customHeight="1">
      <c r="A58" s="436" t="str">
        <f>IF('Formulation Pre-Products'!$C$2=Languages!A3,Languages!A145,Languages!B145)</f>
        <v>Primary packaging and product residue in normal conditions of use (g) (=m2)</v>
      </c>
      <c r="B58" s="437"/>
      <c r="C58" s="257"/>
      <c r="D58" s="59"/>
      <c r="E58" s="434" t="str">
        <f t="shared" ref="E58:E60" si="0">A58</f>
        <v>Primary packaging and product residue in normal conditions of use (g) (=m2)</v>
      </c>
      <c r="F58" s="435"/>
      <c r="G58" s="257"/>
      <c r="H58" s="19"/>
      <c r="I58" s="19"/>
      <c r="J58" s="19"/>
      <c r="K58" s="294"/>
      <c r="L58" s="19"/>
      <c r="M58" s="59"/>
      <c r="N58" s="8"/>
      <c r="O58" s="8"/>
      <c r="P58" s="8"/>
      <c r="Q58" s="8"/>
      <c r="R58" s="8"/>
    </row>
    <row r="59" spans="1:18" s="7" customFormat="1" ht="27.75" customHeight="1">
      <c r="A59" s="436" t="str">
        <f>IF('Formulation Pre-Products'!$C$2=Languages!A3,Languages!A146,Languages!B146)</f>
        <v>Primary packaging emptied and cleaned (g) (=m3)</v>
      </c>
      <c r="B59" s="437"/>
      <c r="C59" s="362">
        <f>B28</f>
        <v>0</v>
      </c>
      <c r="D59" s="59"/>
      <c r="E59" s="434" t="str">
        <f t="shared" si="0"/>
        <v>Primary packaging emptied and cleaned (g) (=m3)</v>
      </c>
      <c r="F59" s="435"/>
      <c r="G59" s="362">
        <f>F28</f>
        <v>0</v>
      </c>
      <c r="H59" s="19"/>
      <c r="I59" s="19"/>
      <c r="J59" s="19"/>
      <c r="K59" s="294"/>
      <c r="L59" s="19"/>
      <c r="M59" s="59"/>
      <c r="N59" s="8"/>
      <c r="O59" s="8"/>
      <c r="P59" s="8"/>
      <c r="Q59" s="8"/>
      <c r="R59" s="8"/>
    </row>
    <row r="60" spans="1:18" s="7" customFormat="1" ht="27.75" customHeight="1">
      <c r="A60" s="436" t="str">
        <f>IF('Formulation Pre-Products'!$C$2=Languages!A3,Languages!A147,Languages!B147)</f>
        <v>R = ((m2 – m3)/(m1 – m3)) × 100 ( %)</v>
      </c>
      <c r="B60" s="437"/>
      <c r="C60" s="363" t="e">
        <f>((C58-C59)/(C57-C59))*100</f>
        <v>#DIV/0!</v>
      </c>
      <c r="D60" s="59"/>
      <c r="E60" s="434" t="str">
        <f t="shared" si="0"/>
        <v>R = ((m2 – m3)/(m1 – m3)) × 100 ( %)</v>
      </c>
      <c r="F60" s="435"/>
      <c r="G60" s="363" t="str">
        <f>IF(C17="Y",(((G58-G59)/(G57-G59))*100),"")</f>
        <v/>
      </c>
      <c r="H60" s="19"/>
      <c r="I60" s="19"/>
      <c r="J60" s="19"/>
      <c r="K60" s="294"/>
      <c r="L60" s="19"/>
      <c r="M60" s="59"/>
      <c r="N60" s="8"/>
      <c r="O60" s="8"/>
      <c r="P60" s="8"/>
      <c r="Q60" s="8"/>
      <c r="R60" s="8"/>
    </row>
    <row r="61" spans="1:18" s="7" customFormat="1" ht="15.75">
      <c r="A61" s="434" t="str">
        <f>A38</f>
        <v>Limit</v>
      </c>
      <c r="B61" s="435"/>
      <c r="C61" s="364">
        <v>10</v>
      </c>
      <c r="D61" s="19"/>
      <c r="E61" s="436" t="str">
        <f>A61</f>
        <v>Limit</v>
      </c>
      <c r="F61" s="437"/>
      <c r="G61" s="364">
        <v>10</v>
      </c>
      <c r="H61" s="19"/>
      <c r="I61" s="19"/>
      <c r="J61" s="19"/>
      <c r="K61" s="8"/>
      <c r="L61" s="8"/>
      <c r="M61" s="8"/>
      <c r="N61" s="8"/>
      <c r="O61" s="8"/>
      <c r="P61" s="8"/>
    </row>
    <row r="62" spans="1:18" s="7" customFormat="1" ht="15.75">
      <c r="A62" s="434" t="str">
        <f>A39</f>
        <v>Result</v>
      </c>
      <c r="B62" s="435"/>
      <c r="C62" s="365" t="e">
        <f>IF(C60&lt;=C61,"ok","not oK")</f>
        <v>#DIV/0!</v>
      </c>
      <c r="D62" s="19"/>
      <c r="E62" s="436" t="str">
        <f>A62</f>
        <v>Result</v>
      </c>
      <c r="F62" s="437"/>
      <c r="G62" s="365" t="str">
        <f>IF(G60&lt;=G61,"ok","not oK")</f>
        <v>not oK</v>
      </c>
      <c r="H62" s="19"/>
      <c r="I62" s="19"/>
      <c r="J62" s="19"/>
      <c r="K62" s="8"/>
      <c r="L62" s="8"/>
      <c r="M62" s="8"/>
      <c r="N62" s="8"/>
      <c r="O62" s="8"/>
      <c r="P62" s="8"/>
    </row>
    <row r="63" spans="1:18" s="7" customFormat="1" ht="15.75">
      <c r="A63" s="19"/>
      <c r="B63" s="19"/>
      <c r="C63" s="19"/>
      <c r="D63" s="19"/>
      <c r="E63" s="19"/>
      <c r="F63" s="19"/>
      <c r="G63" s="19"/>
      <c r="H63" s="19"/>
      <c r="I63" s="19"/>
      <c r="J63" s="19"/>
      <c r="K63" s="8"/>
      <c r="L63" s="8"/>
      <c r="M63" s="8"/>
      <c r="N63" s="8"/>
      <c r="O63" s="8"/>
      <c r="P63" s="8"/>
    </row>
    <row r="64" spans="1:18" ht="44.25" customHeight="1">
      <c r="A64" s="386" t="str">
        <f>A41</f>
        <v>remarks of the applicant</v>
      </c>
      <c r="B64" s="387"/>
      <c r="C64" s="387"/>
      <c r="D64" s="387"/>
      <c r="E64" s="387"/>
      <c r="F64" s="387"/>
      <c r="G64" s="388"/>
      <c r="H64" s="19"/>
      <c r="I64" s="19"/>
      <c r="J64" s="19"/>
      <c r="K64" s="59"/>
      <c r="L64" s="59"/>
      <c r="M64" s="59"/>
      <c r="N64" s="8"/>
      <c r="O64" s="8"/>
      <c r="P64" s="8"/>
      <c r="Q64" s="8"/>
      <c r="R64" s="8"/>
    </row>
    <row r="65" spans="1:18" ht="42.75" customHeight="1">
      <c r="A65" s="353"/>
      <c r="B65" s="353"/>
      <c r="C65" s="353"/>
      <c r="D65" s="353"/>
      <c r="E65" s="353"/>
      <c r="F65" s="353"/>
      <c r="G65" s="353"/>
      <c r="H65" s="353"/>
      <c r="I65" s="354"/>
      <c r="J65" s="353"/>
      <c r="K65" s="353"/>
      <c r="L65" s="353"/>
      <c r="M65" s="353"/>
      <c r="N65" s="355"/>
      <c r="O65" s="355"/>
      <c r="P65" s="355"/>
      <c r="Q65" s="355"/>
      <c r="R65" s="355"/>
    </row>
    <row r="66" spans="1:18" s="7" customFormat="1">
      <c r="A66" s="59"/>
      <c r="B66" s="59"/>
      <c r="C66" s="59"/>
      <c r="D66" s="59"/>
      <c r="E66" s="59"/>
      <c r="F66" s="59"/>
      <c r="G66" s="59"/>
      <c r="H66" s="59"/>
      <c r="I66" s="85"/>
      <c r="J66" s="59"/>
      <c r="K66" s="8"/>
      <c r="L66" s="59"/>
      <c r="M66" s="59"/>
      <c r="N66" s="8"/>
      <c r="O66" s="8"/>
      <c r="P66" s="8"/>
      <c r="Q66" s="8"/>
      <c r="R66" s="8"/>
    </row>
    <row r="67" spans="1:18" s="7" customFormat="1" ht="28.5" customHeight="1">
      <c r="A67" s="434" t="str">
        <f>IF('Formulation Pre-Products'!$C$2=Languages!A3,Languages!A148,Languages!B148)</f>
        <v>Part of the packaging
(excempted: Pumps and aerosol containers)</v>
      </c>
      <c r="B67" s="435"/>
      <c r="C67" s="366" t="str">
        <f>A54</f>
        <v>parent pack</v>
      </c>
      <c r="D67" s="59"/>
      <c r="E67" s="434" t="str">
        <f>A67</f>
        <v>Part of the packaging
(excempted: Pumps and aerosol containers)</v>
      </c>
      <c r="F67" s="435"/>
      <c r="G67" s="366" t="str">
        <f>E54</f>
        <v>refill pack</v>
      </c>
      <c r="H67" s="19"/>
      <c r="I67" s="19"/>
      <c r="J67" s="19"/>
      <c r="K67" s="294"/>
      <c r="L67" s="19"/>
      <c r="M67" s="59"/>
      <c r="N67" s="8"/>
      <c r="O67" s="8"/>
      <c r="P67" s="8"/>
      <c r="Q67" s="8"/>
      <c r="R67" s="8"/>
    </row>
    <row r="68" spans="1:18" s="7" customFormat="1" ht="15.75">
      <c r="A68" s="434" t="str">
        <f>IF('Formulation Pre-Products'!$C$2=Languages!A3,Languages!A149,Languages!B149)</f>
        <v>Material Container/Bottle</v>
      </c>
      <c r="B68" s="435"/>
      <c r="C68" s="357"/>
      <c r="D68" s="59"/>
      <c r="E68" s="434" t="str">
        <f>A68</f>
        <v>Material Container/Bottle</v>
      </c>
      <c r="F68" s="435"/>
      <c r="G68" s="257"/>
      <c r="H68" s="19"/>
      <c r="I68" s="19"/>
      <c r="J68" s="19"/>
      <c r="K68" s="294"/>
      <c r="L68" s="19"/>
      <c r="M68" s="59"/>
      <c r="N68" s="8"/>
      <c r="O68" s="8"/>
      <c r="P68" s="8"/>
      <c r="Q68" s="8"/>
      <c r="R68" s="8"/>
    </row>
    <row r="69" spans="1:18" s="7" customFormat="1" ht="15.75">
      <c r="A69" s="434" t="str">
        <f>IF('Formulation Pre-Products'!$C$2=Languages!A3,Languages!A150,Languages!B150)</f>
        <v>Material Label</v>
      </c>
      <c r="B69" s="435"/>
      <c r="C69" s="357"/>
      <c r="D69" s="59"/>
      <c r="E69" s="434" t="str">
        <f t="shared" ref="E69:E72" si="1">A69</f>
        <v>Material Label</v>
      </c>
      <c r="F69" s="435"/>
      <c r="G69" s="257"/>
      <c r="H69" s="19"/>
      <c r="I69" s="19"/>
      <c r="J69" s="19"/>
      <c r="K69" s="294"/>
      <c r="L69" s="19"/>
      <c r="M69" s="59"/>
      <c r="N69" s="8"/>
      <c r="O69" s="8"/>
      <c r="P69" s="8"/>
      <c r="Q69" s="8"/>
      <c r="R69" s="8"/>
    </row>
    <row r="70" spans="1:18" s="7" customFormat="1" ht="15.75">
      <c r="A70" s="434" t="str">
        <f>IF('Formulation Pre-Products'!$C$2=Languages!A3,Languages!A151,Languages!B151)</f>
        <v>Material Sleeve</v>
      </c>
      <c r="B70" s="435"/>
      <c r="C70" s="357"/>
      <c r="D70" s="59"/>
      <c r="E70" s="434" t="str">
        <f t="shared" si="1"/>
        <v>Material Sleeve</v>
      </c>
      <c r="F70" s="435"/>
      <c r="G70" s="257"/>
      <c r="H70" s="19"/>
      <c r="I70" s="19"/>
      <c r="J70" s="19"/>
      <c r="K70" s="294"/>
      <c r="L70" s="19"/>
      <c r="M70" s="59"/>
      <c r="N70" s="8"/>
      <c r="O70" s="8"/>
      <c r="P70" s="8"/>
      <c r="Q70" s="8"/>
      <c r="R70" s="8"/>
    </row>
    <row r="71" spans="1:18" s="7" customFormat="1" ht="15.75">
      <c r="A71" s="434" t="str">
        <f>IF('Formulation Pre-Products'!$C$2=Languages!A3,Languages!A152,Languages!B152)</f>
        <v>Material Closure</v>
      </c>
      <c r="B71" s="435"/>
      <c r="C71" s="357"/>
      <c r="D71" s="59"/>
      <c r="E71" s="434" t="str">
        <f t="shared" si="1"/>
        <v>Material Closure</v>
      </c>
      <c r="F71" s="435"/>
      <c r="G71" s="257"/>
      <c r="H71" s="19"/>
      <c r="I71" s="19"/>
      <c r="J71" s="19"/>
      <c r="K71" s="294"/>
      <c r="L71" s="19"/>
      <c r="M71" s="59"/>
      <c r="N71" s="8"/>
      <c r="O71" s="8"/>
      <c r="P71" s="8"/>
      <c r="Q71" s="8"/>
      <c r="R71" s="8"/>
    </row>
    <row r="72" spans="1:18" s="7" customFormat="1" ht="15.75">
      <c r="A72" s="434" t="str">
        <f>IF('Formulation Pre-Products'!$C$2=Languages!A3,Languages!A153,Languages!B153)</f>
        <v>Material Barriere Coating</v>
      </c>
      <c r="B72" s="435"/>
      <c r="C72" s="357"/>
      <c r="D72" s="59"/>
      <c r="E72" s="434" t="str">
        <f t="shared" si="1"/>
        <v>Material Barriere Coating</v>
      </c>
      <c r="F72" s="435"/>
      <c r="G72" s="257"/>
      <c r="H72" s="19"/>
      <c r="I72" s="19"/>
      <c r="J72" s="19"/>
      <c r="K72" s="294"/>
      <c r="L72" s="19"/>
      <c r="M72" s="59"/>
      <c r="N72" s="8"/>
      <c r="O72" s="8"/>
      <c r="P72" s="8"/>
      <c r="Q72" s="8"/>
      <c r="R72" s="8"/>
    </row>
    <row r="73" spans="1:18" s="7" customFormat="1" ht="15.75">
      <c r="A73" s="19"/>
      <c r="B73" s="19"/>
      <c r="C73" s="19"/>
      <c r="D73" s="19"/>
      <c r="E73" s="19"/>
      <c r="F73" s="19"/>
      <c r="G73" s="19"/>
      <c r="H73" s="19"/>
      <c r="I73" s="19"/>
      <c r="J73" s="19"/>
      <c r="K73" s="8"/>
      <c r="L73" s="8"/>
      <c r="M73" s="8"/>
      <c r="N73" s="8"/>
      <c r="O73" s="8"/>
      <c r="P73" s="8"/>
    </row>
    <row r="74" spans="1:18" ht="44.25" customHeight="1">
      <c r="A74" s="386" t="str">
        <f>A64</f>
        <v>remarks of the applicant</v>
      </c>
      <c r="B74" s="387"/>
      <c r="C74" s="387"/>
      <c r="D74" s="387"/>
      <c r="E74" s="387"/>
      <c r="F74" s="387"/>
      <c r="G74" s="388"/>
      <c r="H74" s="19"/>
      <c r="I74" s="19"/>
      <c r="J74" s="19"/>
      <c r="K74" s="59"/>
      <c r="L74" s="59"/>
      <c r="M74" s="59"/>
      <c r="N74" s="8"/>
      <c r="O74" s="8"/>
      <c r="P74" s="8"/>
      <c r="Q74" s="8"/>
      <c r="R74" s="8"/>
    </row>
    <row r="75" spans="1:18">
      <c r="A75" s="353"/>
      <c r="B75" s="353"/>
      <c r="C75" s="353"/>
      <c r="D75" s="353"/>
      <c r="E75" s="353"/>
      <c r="F75" s="353"/>
      <c r="G75" s="353"/>
      <c r="H75" s="353"/>
      <c r="I75" s="354"/>
      <c r="J75" s="353"/>
      <c r="K75" s="353"/>
      <c r="L75" s="353"/>
      <c r="M75" s="353"/>
      <c r="N75" s="355"/>
      <c r="O75" s="355"/>
      <c r="P75" s="355"/>
      <c r="Q75" s="355"/>
      <c r="R75" s="355"/>
    </row>
    <row r="76" spans="1:18">
      <c r="A76" s="353"/>
      <c r="B76" s="353"/>
      <c r="C76" s="353"/>
      <c r="D76" s="353"/>
      <c r="E76" s="353"/>
      <c r="F76" s="353"/>
      <c r="G76" s="353"/>
      <c r="H76" s="353"/>
      <c r="I76" s="354"/>
      <c r="J76" s="353"/>
      <c r="K76" s="353"/>
      <c r="L76" s="353"/>
      <c r="M76" s="353"/>
      <c r="N76" s="355"/>
      <c r="O76" s="355"/>
      <c r="P76" s="355"/>
      <c r="Q76" s="355"/>
      <c r="R76" s="355"/>
    </row>
    <row r="77" spans="1:18">
      <c r="A77" s="353"/>
      <c r="B77" s="353"/>
      <c r="C77" s="353"/>
      <c r="D77" s="353"/>
      <c r="E77" s="353"/>
      <c r="F77" s="353"/>
      <c r="G77" s="353"/>
      <c r="H77" s="353"/>
      <c r="I77" s="354"/>
      <c r="J77" s="353"/>
      <c r="K77" s="353"/>
      <c r="L77" s="353"/>
      <c r="M77" s="353"/>
      <c r="N77" s="355"/>
      <c r="O77" s="355"/>
      <c r="P77" s="355"/>
      <c r="Q77" s="355"/>
      <c r="R77" s="355"/>
    </row>
    <row r="78" spans="1:18">
      <c r="A78" s="353"/>
      <c r="B78" s="353"/>
      <c r="C78" s="353"/>
      <c r="D78" s="353"/>
      <c r="E78" s="353"/>
      <c r="F78" s="353"/>
      <c r="G78" s="353"/>
      <c r="H78" s="353"/>
      <c r="I78" s="354"/>
      <c r="J78" s="353"/>
      <c r="K78" s="353"/>
      <c r="L78" s="353"/>
      <c r="M78" s="353"/>
      <c r="N78" s="355"/>
      <c r="O78" s="355"/>
      <c r="P78" s="355"/>
      <c r="Q78" s="355"/>
      <c r="R78" s="355"/>
    </row>
    <row r="79" spans="1:18">
      <c r="A79" s="353"/>
      <c r="B79" s="353"/>
      <c r="C79" s="353"/>
      <c r="D79" s="353"/>
      <c r="E79" s="353"/>
      <c r="F79" s="353"/>
      <c r="G79" s="353"/>
      <c r="H79" s="353"/>
      <c r="I79" s="354"/>
      <c r="J79" s="353"/>
      <c r="K79" s="353"/>
      <c r="L79" s="353"/>
      <c r="M79" s="353"/>
      <c r="N79" s="355"/>
      <c r="O79" s="355"/>
      <c r="P79" s="355"/>
      <c r="Q79" s="355"/>
      <c r="R79" s="355"/>
    </row>
    <row r="80" spans="1:18">
      <c r="A80" s="353"/>
      <c r="B80" s="353"/>
      <c r="C80" s="353"/>
      <c r="D80" s="353"/>
      <c r="E80" s="353"/>
      <c r="F80" s="353"/>
      <c r="G80" s="353"/>
      <c r="H80" s="353"/>
      <c r="I80" s="354"/>
      <c r="J80" s="353"/>
      <c r="K80" s="353"/>
      <c r="L80" s="353"/>
      <c r="M80" s="353"/>
      <c r="N80" s="355"/>
      <c r="O80" s="355"/>
      <c r="P80" s="355"/>
      <c r="Q80" s="355"/>
      <c r="R80" s="355"/>
    </row>
    <row r="81" spans="1:18">
      <c r="A81" s="353"/>
      <c r="B81" s="353"/>
      <c r="C81" s="353"/>
      <c r="D81" s="353"/>
      <c r="E81" s="353"/>
      <c r="F81" s="353"/>
      <c r="G81" s="353"/>
      <c r="H81" s="353"/>
      <c r="I81" s="354"/>
      <c r="J81" s="353"/>
      <c r="K81" s="353"/>
      <c r="L81" s="353"/>
      <c r="M81" s="353"/>
      <c r="N81" s="355"/>
      <c r="O81" s="355"/>
      <c r="P81" s="355"/>
      <c r="Q81" s="355"/>
      <c r="R81" s="355"/>
    </row>
    <row r="82" spans="1:18">
      <c r="A82" s="353"/>
      <c r="B82" s="353"/>
      <c r="C82" s="353"/>
      <c r="D82" s="353"/>
      <c r="E82" s="353"/>
      <c r="F82" s="353"/>
      <c r="G82" s="353"/>
      <c r="H82" s="353"/>
      <c r="I82" s="354"/>
      <c r="J82" s="353"/>
      <c r="K82" s="353"/>
      <c r="L82" s="353"/>
      <c r="M82" s="353"/>
      <c r="N82" s="355"/>
      <c r="O82" s="355"/>
      <c r="P82" s="355"/>
      <c r="Q82" s="355"/>
      <c r="R82" s="355"/>
    </row>
    <row r="83" spans="1:18">
      <c r="A83" s="353"/>
      <c r="B83" s="353"/>
      <c r="C83" s="353"/>
      <c r="D83" s="353"/>
      <c r="E83" s="353"/>
      <c r="F83" s="353"/>
      <c r="G83" s="353"/>
      <c r="H83" s="353"/>
      <c r="I83" s="354"/>
      <c r="J83" s="353"/>
      <c r="K83" s="353"/>
      <c r="L83" s="353"/>
      <c r="M83" s="353"/>
      <c r="N83" s="355"/>
      <c r="O83" s="355"/>
      <c r="P83" s="355"/>
      <c r="Q83" s="355"/>
      <c r="R83" s="355"/>
    </row>
    <row r="84" spans="1:18">
      <c r="A84" s="353"/>
      <c r="B84" s="353"/>
      <c r="C84" s="353"/>
      <c r="D84" s="353"/>
      <c r="E84" s="353"/>
      <c r="F84" s="353"/>
      <c r="G84" s="353"/>
      <c r="H84" s="353"/>
      <c r="I84" s="354"/>
      <c r="J84" s="353"/>
      <c r="K84" s="353"/>
      <c r="L84" s="353"/>
      <c r="M84" s="353"/>
      <c r="N84" s="355"/>
      <c r="O84" s="355"/>
      <c r="P84" s="355"/>
      <c r="Q84" s="355"/>
      <c r="R84" s="355"/>
    </row>
    <row r="85" spans="1:18">
      <c r="A85" s="353"/>
      <c r="B85" s="353"/>
      <c r="C85" s="353"/>
      <c r="D85" s="353"/>
      <c r="E85" s="353"/>
      <c r="F85" s="353"/>
      <c r="G85" s="353"/>
      <c r="H85" s="353"/>
      <c r="I85" s="354"/>
      <c r="J85" s="353"/>
      <c r="K85" s="353"/>
      <c r="L85" s="353"/>
      <c r="M85" s="353"/>
      <c r="N85" s="355"/>
      <c r="O85" s="355"/>
      <c r="P85" s="355"/>
      <c r="Q85" s="355"/>
      <c r="R85" s="355"/>
    </row>
    <row r="86" spans="1:18">
      <c r="A86" s="353"/>
      <c r="B86" s="353"/>
      <c r="C86" s="353"/>
      <c r="D86" s="353"/>
      <c r="E86" s="353"/>
      <c r="F86" s="353"/>
      <c r="G86" s="353"/>
      <c r="H86" s="353"/>
      <c r="I86" s="354"/>
      <c r="J86" s="353"/>
      <c r="K86" s="353"/>
      <c r="L86" s="353"/>
      <c r="M86" s="353"/>
      <c r="N86" s="355"/>
      <c r="O86" s="355"/>
      <c r="P86" s="355"/>
      <c r="Q86" s="355"/>
      <c r="R86" s="355"/>
    </row>
    <row r="87" spans="1:18">
      <c r="A87" s="353"/>
      <c r="B87" s="353"/>
      <c r="C87" s="353"/>
      <c r="D87" s="353"/>
      <c r="E87" s="353"/>
      <c r="F87" s="353"/>
      <c r="G87" s="353"/>
      <c r="H87" s="353"/>
      <c r="I87" s="354"/>
      <c r="J87" s="353"/>
      <c r="K87" s="353"/>
      <c r="L87" s="353"/>
      <c r="M87" s="353"/>
      <c r="N87" s="355"/>
      <c r="O87" s="355"/>
      <c r="P87" s="355"/>
      <c r="Q87" s="355"/>
      <c r="R87" s="355"/>
    </row>
    <row r="88" spans="1:18">
      <c r="A88" s="353"/>
      <c r="B88" s="353"/>
      <c r="C88" s="353"/>
      <c r="D88" s="353"/>
      <c r="E88" s="353"/>
      <c r="F88" s="353"/>
      <c r="G88" s="353"/>
      <c r="H88" s="353"/>
      <c r="I88" s="354"/>
      <c r="J88" s="353"/>
      <c r="K88" s="353"/>
      <c r="L88" s="353"/>
      <c r="M88" s="353"/>
      <c r="N88" s="355"/>
      <c r="O88" s="355"/>
      <c r="P88" s="355"/>
      <c r="Q88" s="355"/>
      <c r="R88" s="355"/>
    </row>
    <row r="89" spans="1:18">
      <c r="A89" s="353"/>
      <c r="B89" s="353"/>
      <c r="C89" s="353"/>
      <c r="D89" s="353"/>
      <c r="E89" s="353"/>
      <c r="F89" s="353"/>
      <c r="G89" s="353"/>
      <c r="H89" s="353"/>
      <c r="I89" s="354"/>
      <c r="J89" s="353"/>
      <c r="K89" s="353"/>
      <c r="L89" s="353"/>
      <c r="M89" s="353"/>
      <c r="N89" s="355"/>
      <c r="O89" s="355"/>
      <c r="P89" s="355"/>
      <c r="Q89" s="355"/>
      <c r="R89" s="355"/>
    </row>
    <row r="90" spans="1:18">
      <c r="A90" s="353"/>
      <c r="B90" s="353"/>
      <c r="C90" s="353"/>
      <c r="D90" s="353"/>
      <c r="E90" s="353"/>
      <c r="F90" s="353"/>
      <c r="G90" s="353"/>
      <c r="H90" s="353"/>
      <c r="I90" s="354"/>
      <c r="J90" s="353"/>
      <c r="K90" s="353"/>
      <c r="L90" s="353"/>
      <c r="M90" s="353"/>
      <c r="N90" s="355"/>
      <c r="O90" s="355"/>
      <c r="P90" s="355"/>
      <c r="Q90" s="355"/>
      <c r="R90" s="355"/>
    </row>
    <row r="91" spans="1:18">
      <c r="A91" s="353"/>
      <c r="B91" s="353"/>
      <c r="C91" s="353"/>
      <c r="D91" s="353"/>
      <c r="E91" s="353"/>
      <c r="F91" s="353"/>
      <c r="G91" s="353"/>
      <c r="H91" s="353"/>
      <c r="I91" s="354"/>
      <c r="J91" s="353"/>
      <c r="K91" s="353"/>
      <c r="L91" s="353"/>
      <c r="M91" s="353"/>
      <c r="N91" s="355"/>
      <c r="O91" s="355"/>
      <c r="P91" s="355"/>
      <c r="Q91" s="355"/>
      <c r="R91" s="355"/>
    </row>
    <row r="92" spans="1:18">
      <c r="A92" s="353"/>
      <c r="B92" s="353"/>
      <c r="C92" s="353"/>
      <c r="D92" s="353"/>
      <c r="E92" s="353"/>
      <c r="F92" s="353"/>
      <c r="G92" s="353"/>
      <c r="H92" s="353"/>
      <c r="I92" s="354"/>
      <c r="J92" s="353"/>
      <c r="K92" s="353"/>
      <c r="L92" s="353"/>
      <c r="M92" s="353"/>
      <c r="N92" s="355"/>
      <c r="O92" s="355"/>
      <c r="P92" s="355"/>
      <c r="Q92" s="355"/>
      <c r="R92" s="355"/>
    </row>
    <row r="93" spans="1:18">
      <c r="A93" s="353"/>
      <c r="B93" s="353"/>
      <c r="C93" s="353"/>
      <c r="D93" s="353"/>
      <c r="E93" s="353"/>
      <c r="F93" s="353"/>
      <c r="G93" s="353"/>
      <c r="H93" s="353"/>
      <c r="I93" s="354"/>
      <c r="J93" s="353"/>
      <c r="K93" s="353"/>
      <c r="L93" s="353"/>
      <c r="M93" s="353"/>
      <c r="N93" s="355"/>
      <c r="O93" s="355"/>
      <c r="P93" s="355"/>
      <c r="Q93" s="355"/>
      <c r="R93" s="355"/>
    </row>
    <row r="94" spans="1:18">
      <c r="A94" s="353"/>
      <c r="B94" s="353"/>
      <c r="C94" s="353"/>
      <c r="D94" s="353"/>
      <c r="E94" s="353"/>
      <c r="F94" s="353"/>
      <c r="G94" s="353"/>
      <c r="H94" s="353"/>
      <c r="I94" s="354"/>
      <c r="J94" s="353"/>
      <c r="K94" s="353"/>
      <c r="L94" s="353"/>
      <c r="M94" s="353"/>
      <c r="N94" s="355"/>
      <c r="O94" s="355"/>
      <c r="P94" s="355"/>
      <c r="Q94" s="355"/>
      <c r="R94" s="355"/>
    </row>
    <row r="95" spans="1:18">
      <c r="A95" s="353"/>
      <c r="B95" s="353"/>
      <c r="C95" s="353"/>
      <c r="D95" s="353"/>
      <c r="E95" s="353"/>
      <c r="F95" s="353"/>
      <c r="G95" s="353"/>
      <c r="H95" s="353"/>
      <c r="I95" s="354"/>
      <c r="J95" s="353"/>
      <c r="K95" s="353"/>
      <c r="L95" s="353"/>
      <c r="M95" s="353"/>
      <c r="N95" s="355"/>
      <c r="O95" s="355"/>
      <c r="P95" s="355"/>
      <c r="Q95" s="355"/>
      <c r="R95" s="355"/>
    </row>
    <row r="96" spans="1:18">
      <c r="A96" s="353"/>
      <c r="B96" s="353"/>
      <c r="C96" s="353"/>
      <c r="D96" s="353"/>
      <c r="E96" s="353"/>
      <c r="F96" s="353"/>
      <c r="G96" s="353"/>
      <c r="H96" s="353"/>
      <c r="I96" s="354"/>
      <c r="J96" s="353"/>
      <c r="K96" s="353"/>
      <c r="L96" s="353"/>
      <c r="M96" s="353"/>
      <c r="N96" s="355"/>
      <c r="O96" s="355"/>
      <c r="P96" s="355"/>
      <c r="Q96" s="355"/>
      <c r="R96" s="355"/>
    </row>
    <row r="97" spans="1:18">
      <c r="A97" s="353"/>
      <c r="B97" s="353"/>
      <c r="C97" s="353"/>
      <c r="D97" s="353"/>
      <c r="E97" s="353"/>
      <c r="F97" s="353"/>
      <c r="G97" s="353"/>
      <c r="H97" s="353"/>
      <c r="I97" s="354"/>
      <c r="J97" s="353"/>
      <c r="K97" s="353"/>
      <c r="L97" s="353"/>
      <c r="M97" s="353"/>
      <c r="N97" s="355"/>
      <c r="O97" s="355"/>
      <c r="P97" s="355"/>
      <c r="Q97" s="355"/>
      <c r="R97" s="355"/>
    </row>
    <row r="98" spans="1:18">
      <c r="A98" s="353"/>
      <c r="B98" s="353"/>
      <c r="C98" s="353"/>
      <c r="D98" s="353"/>
      <c r="E98" s="353"/>
      <c r="F98" s="353"/>
      <c r="G98" s="353"/>
      <c r="H98" s="353"/>
      <c r="I98" s="354"/>
      <c r="J98" s="353"/>
      <c r="K98" s="353"/>
      <c r="L98" s="353"/>
      <c r="M98" s="353"/>
      <c r="N98" s="355"/>
      <c r="O98" s="355"/>
      <c r="P98" s="355"/>
      <c r="Q98" s="355"/>
      <c r="R98" s="355"/>
    </row>
    <row r="99" spans="1:18">
      <c r="A99" s="353"/>
      <c r="B99" s="353"/>
      <c r="C99" s="353"/>
      <c r="D99" s="353"/>
      <c r="E99" s="353"/>
      <c r="F99" s="353"/>
      <c r="G99" s="353"/>
      <c r="H99" s="353"/>
      <c r="I99" s="354"/>
      <c r="J99" s="353"/>
      <c r="K99" s="353"/>
      <c r="L99" s="353"/>
      <c r="M99" s="353"/>
      <c r="N99" s="355"/>
      <c r="O99" s="355"/>
      <c r="P99" s="355"/>
      <c r="Q99" s="355"/>
      <c r="R99" s="355"/>
    </row>
    <row r="100" spans="1:18">
      <c r="A100" s="353"/>
      <c r="B100" s="353"/>
      <c r="C100" s="353"/>
      <c r="D100" s="353"/>
      <c r="E100" s="353"/>
      <c r="F100" s="353"/>
      <c r="G100" s="353"/>
      <c r="H100" s="353"/>
      <c r="I100" s="354"/>
      <c r="J100" s="353"/>
      <c r="K100" s="353"/>
      <c r="L100" s="353"/>
      <c r="M100" s="353"/>
      <c r="N100" s="355"/>
      <c r="O100" s="355"/>
      <c r="P100" s="355"/>
      <c r="Q100" s="355"/>
      <c r="R100" s="355"/>
    </row>
    <row r="101" spans="1:18">
      <c r="A101" s="353"/>
      <c r="B101" s="353"/>
      <c r="C101" s="353"/>
      <c r="D101" s="353"/>
      <c r="E101" s="353"/>
      <c r="F101" s="353"/>
      <c r="G101" s="353"/>
      <c r="H101" s="353"/>
      <c r="I101" s="354"/>
      <c r="J101" s="353"/>
      <c r="K101" s="353"/>
      <c r="L101" s="353"/>
      <c r="M101" s="353"/>
      <c r="N101" s="355"/>
      <c r="O101" s="355"/>
      <c r="P101" s="355"/>
      <c r="Q101" s="355"/>
      <c r="R101" s="355"/>
    </row>
    <row r="102" spans="1:18">
      <c r="A102" s="353"/>
      <c r="B102" s="353"/>
      <c r="C102" s="353"/>
      <c r="D102" s="353"/>
      <c r="E102" s="353"/>
      <c r="F102" s="353"/>
      <c r="G102" s="353"/>
      <c r="H102" s="353"/>
      <c r="I102" s="354"/>
      <c r="J102" s="353"/>
      <c r="K102" s="353"/>
      <c r="L102" s="353"/>
      <c r="M102" s="353"/>
      <c r="N102" s="355"/>
      <c r="O102" s="355"/>
      <c r="P102" s="355"/>
      <c r="Q102" s="355"/>
      <c r="R102" s="355"/>
    </row>
    <row r="103" spans="1:18">
      <c r="A103" s="353"/>
      <c r="B103" s="353"/>
      <c r="C103" s="353"/>
      <c r="D103" s="353"/>
      <c r="E103" s="353"/>
      <c r="F103" s="353"/>
      <c r="G103" s="353"/>
      <c r="H103" s="353"/>
      <c r="I103" s="354"/>
      <c r="J103" s="353"/>
      <c r="K103" s="353"/>
      <c r="L103" s="353"/>
      <c r="M103" s="353"/>
      <c r="N103" s="355"/>
      <c r="O103" s="355"/>
      <c r="P103" s="355"/>
      <c r="Q103" s="355"/>
      <c r="R103" s="355"/>
    </row>
    <row r="104" spans="1:18">
      <c r="A104" s="353"/>
      <c r="B104" s="353"/>
      <c r="C104" s="353"/>
      <c r="D104" s="353"/>
      <c r="E104" s="353"/>
      <c r="F104" s="353"/>
      <c r="G104" s="353"/>
      <c r="H104" s="353"/>
      <c r="I104" s="354"/>
      <c r="J104" s="353"/>
      <c r="K104" s="353"/>
      <c r="L104" s="353"/>
      <c r="M104" s="353"/>
      <c r="N104" s="355"/>
      <c r="O104" s="355"/>
      <c r="P104" s="355"/>
      <c r="Q104" s="355"/>
      <c r="R104" s="355"/>
    </row>
    <row r="105" spans="1:18">
      <c r="A105" s="353"/>
      <c r="B105" s="353"/>
      <c r="C105" s="353"/>
      <c r="D105" s="353"/>
      <c r="E105" s="353"/>
      <c r="F105" s="353"/>
      <c r="G105" s="353"/>
      <c r="H105" s="353"/>
      <c r="I105" s="354"/>
      <c r="J105" s="353"/>
      <c r="K105" s="353"/>
      <c r="L105" s="353"/>
      <c r="M105" s="353"/>
      <c r="N105" s="355"/>
      <c r="O105" s="355"/>
      <c r="P105" s="355"/>
      <c r="Q105" s="355"/>
      <c r="R105" s="355"/>
    </row>
    <row r="106" spans="1:18">
      <c r="A106" s="353"/>
      <c r="B106" s="353"/>
      <c r="C106" s="353"/>
      <c r="D106" s="353"/>
      <c r="E106" s="353"/>
      <c r="F106" s="353"/>
      <c r="G106" s="353"/>
      <c r="H106" s="353"/>
      <c r="I106" s="354"/>
      <c r="J106" s="353"/>
      <c r="K106" s="353"/>
      <c r="L106" s="353"/>
      <c r="M106" s="353"/>
      <c r="N106" s="355"/>
      <c r="O106" s="355"/>
      <c r="P106" s="355"/>
      <c r="Q106" s="355"/>
      <c r="R106" s="355"/>
    </row>
    <row r="107" spans="1:18">
      <c r="A107" s="353"/>
      <c r="B107" s="353"/>
      <c r="C107" s="353"/>
      <c r="D107" s="353"/>
      <c r="E107" s="353"/>
      <c r="F107" s="353"/>
      <c r="G107" s="353"/>
      <c r="H107" s="353"/>
      <c r="I107" s="354"/>
      <c r="J107" s="353"/>
      <c r="K107" s="353"/>
      <c r="L107" s="353"/>
      <c r="M107" s="353"/>
      <c r="N107" s="355"/>
      <c r="O107" s="355"/>
      <c r="P107" s="355"/>
      <c r="Q107" s="355"/>
      <c r="R107" s="355"/>
    </row>
    <row r="108" spans="1:18">
      <c r="A108" s="353"/>
      <c r="B108" s="353"/>
      <c r="C108" s="353"/>
      <c r="D108" s="353"/>
      <c r="E108" s="353"/>
      <c r="F108" s="353"/>
      <c r="G108" s="353"/>
      <c r="H108" s="353"/>
      <c r="I108" s="354"/>
      <c r="J108" s="353"/>
      <c r="K108" s="353"/>
      <c r="L108" s="353"/>
      <c r="M108" s="353"/>
      <c r="N108" s="355"/>
      <c r="O108" s="355"/>
      <c r="P108" s="355"/>
      <c r="Q108" s="355"/>
      <c r="R108" s="355"/>
    </row>
    <row r="109" spans="1:18">
      <c r="A109" s="353"/>
      <c r="B109" s="353"/>
      <c r="C109" s="353"/>
      <c r="D109" s="353"/>
      <c r="E109" s="353"/>
      <c r="F109" s="353"/>
      <c r="G109" s="353"/>
      <c r="H109" s="353"/>
      <c r="I109" s="354"/>
      <c r="J109" s="353"/>
      <c r="K109" s="353"/>
      <c r="L109" s="353"/>
      <c r="M109" s="353"/>
      <c r="N109" s="355"/>
      <c r="O109" s="355"/>
      <c r="P109" s="355"/>
      <c r="Q109" s="355"/>
      <c r="R109" s="355"/>
    </row>
    <row r="110" spans="1:18">
      <c r="A110" s="353"/>
      <c r="B110" s="353"/>
      <c r="C110" s="353"/>
      <c r="D110" s="353"/>
      <c r="E110" s="353"/>
      <c r="F110" s="353"/>
      <c r="G110" s="353"/>
      <c r="H110" s="353"/>
      <c r="I110" s="354"/>
      <c r="J110" s="353"/>
      <c r="K110" s="353"/>
      <c r="L110" s="353"/>
      <c r="M110" s="353"/>
      <c r="N110" s="355"/>
      <c r="O110" s="355"/>
      <c r="P110" s="355"/>
      <c r="Q110" s="355"/>
      <c r="R110" s="355"/>
    </row>
    <row r="111" spans="1:18">
      <c r="A111" s="353"/>
      <c r="B111" s="353"/>
      <c r="C111" s="353"/>
      <c r="D111" s="353"/>
      <c r="E111" s="353"/>
      <c r="F111" s="353"/>
      <c r="G111" s="353"/>
      <c r="H111" s="353"/>
      <c r="I111" s="354"/>
      <c r="J111" s="353"/>
      <c r="K111" s="353"/>
      <c r="L111" s="353"/>
      <c r="M111" s="353"/>
      <c r="N111" s="355"/>
      <c r="O111" s="355"/>
      <c r="P111" s="355"/>
      <c r="Q111" s="355"/>
      <c r="R111" s="355"/>
    </row>
    <row r="112" spans="1:18">
      <c r="A112" s="353"/>
      <c r="B112" s="353"/>
      <c r="C112" s="353"/>
      <c r="D112" s="353"/>
      <c r="E112" s="353"/>
      <c r="F112" s="353"/>
      <c r="G112" s="353"/>
      <c r="H112" s="353"/>
      <c r="I112" s="354"/>
      <c r="J112" s="353"/>
      <c r="K112" s="353"/>
      <c r="L112" s="353"/>
      <c r="M112" s="353"/>
      <c r="N112" s="355"/>
      <c r="O112" s="355"/>
      <c r="P112" s="355"/>
      <c r="Q112" s="355"/>
      <c r="R112" s="355"/>
    </row>
    <row r="113" spans="1:18">
      <c r="A113" s="353"/>
      <c r="B113" s="353"/>
      <c r="C113" s="353"/>
      <c r="D113" s="353"/>
      <c r="E113" s="353"/>
      <c r="F113" s="353"/>
      <c r="G113" s="353"/>
      <c r="H113" s="353"/>
      <c r="I113" s="354"/>
      <c r="J113" s="353"/>
      <c r="K113" s="353"/>
      <c r="L113" s="353"/>
      <c r="M113" s="353"/>
      <c r="N113" s="355"/>
      <c r="O113" s="355"/>
      <c r="P113" s="355"/>
      <c r="Q113" s="355"/>
      <c r="R113" s="355"/>
    </row>
    <row r="114" spans="1:18">
      <c r="A114" s="353"/>
      <c r="B114" s="353"/>
      <c r="C114" s="353"/>
      <c r="D114" s="353"/>
      <c r="E114" s="353"/>
      <c r="F114" s="353"/>
      <c r="G114" s="353"/>
      <c r="H114" s="353"/>
      <c r="I114" s="354"/>
      <c r="J114" s="353"/>
      <c r="K114" s="353"/>
      <c r="L114" s="353"/>
      <c r="M114" s="353"/>
      <c r="N114" s="355"/>
      <c r="O114" s="355"/>
      <c r="P114" s="355"/>
      <c r="Q114" s="355"/>
      <c r="R114" s="355"/>
    </row>
    <row r="115" spans="1:18">
      <c r="A115" s="353"/>
      <c r="B115" s="353"/>
      <c r="C115" s="353"/>
      <c r="D115" s="353"/>
      <c r="E115" s="353"/>
      <c r="F115" s="353"/>
      <c r="G115" s="353"/>
      <c r="H115" s="353"/>
      <c r="I115" s="354"/>
      <c r="J115" s="353"/>
      <c r="K115" s="353"/>
      <c r="L115" s="353"/>
      <c r="M115" s="353"/>
      <c r="N115" s="355"/>
      <c r="O115" s="355"/>
      <c r="P115" s="355"/>
      <c r="Q115" s="355"/>
      <c r="R115" s="355"/>
    </row>
    <row r="116" spans="1:18">
      <c r="A116" s="353"/>
      <c r="B116" s="353"/>
      <c r="C116" s="353"/>
      <c r="D116" s="353"/>
      <c r="E116" s="353"/>
      <c r="F116" s="353"/>
      <c r="G116" s="353"/>
      <c r="H116" s="353"/>
      <c r="I116" s="354"/>
      <c r="J116" s="353"/>
      <c r="K116" s="353"/>
      <c r="L116" s="353"/>
      <c r="M116" s="353"/>
      <c r="N116" s="355"/>
      <c r="O116" s="355"/>
      <c r="P116" s="355"/>
      <c r="Q116" s="355"/>
      <c r="R116" s="355"/>
    </row>
    <row r="117" spans="1:18">
      <c r="A117" s="353"/>
      <c r="B117" s="353"/>
      <c r="C117" s="353"/>
      <c r="D117" s="353"/>
      <c r="E117" s="353"/>
      <c r="F117" s="353"/>
      <c r="G117" s="353"/>
      <c r="H117" s="353"/>
      <c r="I117" s="354"/>
      <c r="J117" s="353"/>
      <c r="K117" s="353"/>
      <c r="L117" s="353"/>
      <c r="M117" s="353"/>
      <c r="N117" s="355"/>
      <c r="O117" s="355"/>
      <c r="P117" s="355"/>
      <c r="Q117" s="355"/>
      <c r="R117" s="355"/>
    </row>
    <row r="118" spans="1:18">
      <c r="A118" s="353"/>
      <c r="B118" s="353"/>
      <c r="C118" s="353"/>
      <c r="D118" s="353"/>
      <c r="E118" s="353"/>
      <c r="F118" s="353"/>
      <c r="G118" s="353"/>
      <c r="H118" s="353"/>
      <c r="I118" s="354"/>
      <c r="J118" s="353"/>
      <c r="K118" s="353"/>
      <c r="L118" s="353"/>
      <c r="M118" s="353"/>
      <c r="N118" s="355"/>
      <c r="O118" s="355"/>
      <c r="P118" s="355"/>
      <c r="Q118" s="355"/>
      <c r="R118" s="355"/>
    </row>
    <row r="119" spans="1:18">
      <c r="A119" s="353"/>
      <c r="B119" s="353"/>
      <c r="C119" s="353"/>
      <c r="D119" s="353"/>
      <c r="E119" s="353"/>
      <c r="F119" s="353"/>
      <c r="G119" s="353"/>
      <c r="H119" s="353"/>
      <c r="I119" s="354"/>
      <c r="J119" s="353"/>
      <c r="K119" s="353"/>
      <c r="L119" s="353"/>
      <c r="M119" s="353"/>
      <c r="N119" s="355"/>
      <c r="O119" s="355"/>
      <c r="P119" s="355"/>
      <c r="Q119" s="355"/>
      <c r="R119" s="355"/>
    </row>
    <row r="120" spans="1:18">
      <c r="A120" s="353"/>
      <c r="B120" s="353"/>
      <c r="C120" s="353"/>
      <c r="D120" s="353"/>
      <c r="E120" s="353"/>
      <c r="F120" s="353"/>
      <c r="G120" s="353"/>
      <c r="H120" s="353"/>
      <c r="I120" s="354"/>
      <c r="J120" s="353"/>
      <c r="K120" s="353"/>
      <c r="L120" s="353"/>
      <c r="M120" s="353"/>
      <c r="N120" s="355"/>
      <c r="O120" s="355"/>
      <c r="P120" s="355"/>
      <c r="Q120" s="355"/>
      <c r="R120" s="355"/>
    </row>
    <row r="121" spans="1:18">
      <c r="A121" s="353"/>
      <c r="B121" s="353"/>
      <c r="C121" s="353"/>
      <c r="D121" s="353"/>
      <c r="E121" s="353"/>
      <c r="F121" s="353"/>
      <c r="G121" s="353"/>
      <c r="H121" s="353"/>
      <c r="I121" s="354"/>
      <c r="J121" s="353"/>
      <c r="K121" s="353"/>
      <c r="L121" s="353"/>
      <c r="M121" s="353"/>
      <c r="N121" s="355"/>
      <c r="O121" s="355"/>
      <c r="P121" s="355"/>
      <c r="Q121" s="355"/>
      <c r="R121" s="355"/>
    </row>
    <row r="122" spans="1:18">
      <c r="A122" s="353"/>
      <c r="B122" s="353"/>
      <c r="C122" s="353"/>
      <c r="D122" s="353"/>
      <c r="E122" s="353"/>
      <c r="F122" s="353"/>
      <c r="G122" s="353"/>
      <c r="H122" s="353"/>
      <c r="I122" s="354"/>
      <c r="J122" s="353"/>
      <c r="K122" s="353"/>
      <c r="L122" s="353"/>
      <c r="M122" s="353"/>
      <c r="N122" s="355"/>
      <c r="O122" s="355"/>
      <c r="P122" s="355"/>
      <c r="Q122" s="355"/>
      <c r="R122" s="355"/>
    </row>
    <row r="123" spans="1:18">
      <c r="A123" s="353"/>
      <c r="B123" s="353"/>
      <c r="C123" s="353"/>
      <c r="D123" s="353"/>
      <c r="E123" s="353"/>
      <c r="F123" s="353"/>
      <c r="G123" s="353"/>
      <c r="H123" s="353"/>
      <c r="I123" s="354"/>
      <c r="J123" s="353"/>
      <c r="K123" s="353"/>
      <c r="L123" s="353"/>
      <c r="M123" s="353"/>
      <c r="N123" s="355"/>
      <c r="O123" s="355"/>
      <c r="P123" s="355"/>
      <c r="Q123" s="355"/>
      <c r="R123" s="355"/>
    </row>
    <row r="124" spans="1:18">
      <c r="A124" s="353"/>
      <c r="B124" s="353"/>
      <c r="C124" s="353"/>
      <c r="D124" s="353"/>
      <c r="E124" s="353"/>
      <c r="F124" s="353"/>
      <c r="G124" s="353"/>
      <c r="H124" s="353"/>
      <c r="I124" s="354"/>
      <c r="J124" s="353"/>
      <c r="K124" s="353"/>
      <c r="L124" s="353"/>
      <c r="M124" s="353"/>
      <c r="N124" s="355"/>
      <c r="O124" s="355"/>
      <c r="P124" s="355"/>
      <c r="Q124" s="355"/>
      <c r="R124" s="355"/>
    </row>
    <row r="125" spans="1:18">
      <c r="A125" s="353"/>
      <c r="B125" s="353"/>
      <c r="C125" s="353"/>
      <c r="D125" s="353"/>
      <c r="E125" s="353"/>
      <c r="F125" s="353"/>
      <c r="G125" s="353"/>
      <c r="H125" s="353"/>
      <c r="I125" s="354"/>
      <c r="J125" s="353"/>
      <c r="K125" s="353"/>
      <c r="L125" s="353"/>
      <c r="M125" s="353"/>
      <c r="N125" s="355"/>
      <c r="O125" s="355"/>
      <c r="P125" s="355"/>
      <c r="Q125" s="355"/>
      <c r="R125" s="355"/>
    </row>
    <row r="126" spans="1:18">
      <c r="A126" s="353"/>
      <c r="B126" s="353"/>
      <c r="C126" s="353"/>
      <c r="D126" s="353"/>
      <c r="E126" s="353"/>
      <c r="F126" s="353"/>
      <c r="G126" s="353"/>
      <c r="H126" s="353"/>
      <c r="I126" s="354"/>
      <c r="J126" s="353"/>
      <c r="K126" s="353"/>
      <c r="L126" s="353"/>
      <c r="M126" s="353"/>
      <c r="N126" s="355"/>
      <c r="O126" s="355"/>
      <c r="P126" s="355"/>
      <c r="Q126" s="355"/>
      <c r="R126" s="355"/>
    </row>
    <row r="127" spans="1:18">
      <c r="A127" s="353"/>
      <c r="B127" s="353"/>
      <c r="C127" s="353"/>
      <c r="D127" s="353"/>
      <c r="E127" s="353"/>
      <c r="F127" s="353"/>
      <c r="G127" s="353"/>
      <c r="H127" s="353"/>
      <c r="I127" s="354"/>
      <c r="J127" s="353"/>
      <c r="K127" s="353"/>
      <c r="L127" s="353"/>
      <c r="M127" s="353"/>
      <c r="N127" s="355"/>
      <c r="O127" s="355"/>
      <c r="P127" s="355"/>
      <c r="Q127" s="355"/>
      <c r="R127" s="355"/>
    </row>
    <row r="128" spans="1:18">
      <c r="A128" s="353"/>
      <c r="B128" s="353"/>
      <c r="C128" s="353"/>
      <c r="D128" s="353"/>
      <c r="E128" s="353"/>
      <c r="F128" s="353"/>
      <c r="G128" s="353"/>
      <c r="H128" s="353"/>
      <c r="I128" s="354"/>
      <c r="J128" s="353"/>
      <c r="K128" s="353"/>
      <c r="L128" s="353"/>
      <c r="M128" s="353"/>
      <c r="N128" s="355"/>
      <c r="O128" s="355"/>
      <c r="P128" s="355"/>
      <c r="Q128" s="355"/>
      <c r="R128" s="355"/>
    </row>
    <row r="129" spans="1:18">
      <c r="A129" s="353"/>
      <c r="B129" s="353"/>
      <c r="C129" s="353"/>
      <c r="D129" s="353"/>
      <c r="E129" s="353"/>
      <c r="F129" s="353"/>
      <c r="G129" s="353"/>
      <c r="H129" s="353"/>
      <c r="I129" s="354"/>
      <c r="J129" s="353"/>
      <c r="K129" s="353"/>
      <c r="L129" s="353"/>
      <c r="M129" s="353"/>
      <c r="N129" s="355"/>
      <c r="O129" s="355"/>
      <c r="P129" s="355"/>
      <c r="Q129" s="355"/>
      <c r="R129" s="355"/>
    </row>
    <row r="130" spans="1:18">
      <c r="A130" s="353"/>
      <c r="B130" s="353"/>
      <c r="C130" s="353"/>
      <c r="D130" s="353"/>
      <c r="E130" s="353"/>
      <c r="F130" s="353"/>
      <c r="G130" s="353"/>
      <c r="H130" s="353"/>
      <c r="I130" s="354"/>
      <c r="J130" s="353"/>
      <c r="K130" s="353"/>
      <c r="L130" s="353"/>
      <c r="M130" s="353"/>
      <c r="N130" s="355"/>
      <c r="O130" s="355"/>
      <c r="P130" s="355"/>
      <c r="Q130" s="355"/>
      <c r="R130" s="355"/>
    </row>
    <row r="131" spans="1:18">
      <c r="A131" s="353"/>
      <c r="B131" s="353"/>
      <c r="C131" s="353"/>
      <c r="D131" s="353"/>
      <c r="E131" s="353"/>
      <c r="F131" s="353"/>
      <c r="G131" s="353"/>
      <c r="H131" s="353"/>
      <c r="I131" s="354"/>
      <c r="J131" s="353"/>
      <c r="K131" s="353"/>
      <c r="L131" s="353"/>
      <c r="M131" s="353"/>
      <c r="N131" s="355"/>
      <c r="O131" s="355"/>
      <c r="P131" s="355"/>
      <c r="Q131" s="355"/>
      <c r="R131" s="355"/>
    </row>
    <row r="132" spans="1:18">
      <c r="A132" s="353"/>
      <c r="B132" s="353"/>
      <c r="C132" s="353"/>
      <c r="D132" s="353"/>
      <c r="E132" s="353"/>
      <c r="F132" s="353"/>
      <c r="G132" s="353"/>
      <c r="H132" s="353"/>
      <c r="I132" s="354"/>
      <c r="J132" s="353"/>
      <c r="K132" s="353"/>
      <c r="L132" s="353"/>
      <c r="M132" s="353"/>
      <c r="N132" s="355"/>
      <c r="O132" s="355"/>
      <c r="P132" s="355"/>
      <c r="Q132" s="355"/>
      <c r="R132" s="355"/>
    </row>
    <row r="133" spans="1:18">
      <c r="A133" s="353"/>
      <c r="B133" s="353"/>
      <c r="C133" s="353"/>
      <c r="D133" s="353"/>
      <c r="E133" s="353"/>
      <c r="F133" s="353"/>
      <c r="G133" s="353"/>
      <c r="H133" s="353"/>
      <c r="I133" s="354"/>
      <c r="J133" s="353"/>
      <c r="K133" s="353"/>
      <c r="L133" s="353"/>
      <c r="M133" s="353"/>
      <c r="N133" s="355"/>
      <c r="O133" s="355"/>
      <c r="P133" s="355"/>
      <c r="Q133" s="355"/>
      <c r="R133" s="355"/>
    </row>
    <row r="134" spans="1:18">
      <c r="A134" s="353"/>
      <c r="B134" s="353"/>
      <c r="C134" s="353"/>
      <c r="D134" s="353"/>
      <c r="E134" s="353"/>
      <c r="F134" s="353"/>
      <c r="G134" s="353"/>
      <c r="H134" s="353"/>
      <c r="I134" s="354"/>
      <c r="J134" s="353"/>
      <c r="K134" s="353"/>
      <c r="L134" s="353"/>
      <c r="M134" s="353"/>
      <c r="N134" s="355"/>
      <c r="O134" s="355"/>
      <c r="P134" s="355"/>
      <c r="Q134" s="355"/>
      <c r="R134" s="355"/>
    </row>
    <row r="135" spans="1:18">
      <c r="A135" s="353"/>
      <c r="B135" s="353"/>
      <c r="C135" s="353"/>
      <c r="D135" s="353"/>
      <c r="E135" s="353"/>
      <c r="F135" s="353"/>
      <c r="G135" s="353"/>
      <c r="H135" s="353"/>
      <c r="I135" s="354"/>
      <c r="J135" s="353"/>
      <c r="K135" s="353"/>
      <c r="L135" s="353"/>
      <c r="M135" s="353"/>
      <c r="N135" s="355"/>
      <c r="O135" s="355"/>
      <c r="P135" s="355"/>
      <c r="Q135" s="355"/>
      <c r="R135" s="355"/>
    </row>
    <row r="136" spans="1:18">
      <c r="A136" s="353"/>
      <c r="B136" s="353"/>
      <c r="C136" s="353"/>
      <c r="D136" s="353"/>
      <c r="E136" s="353"/>
      <c r="F136" s="353"/>
      <c r="G136" s="353"/>
      <c r="H136" s="353"/>
      <c r="I136" s="354"/>
      <c r="J136" s="353"/>
      <c r="K136" s="353"/>
      <c r="L136" s="353"/>
      <c r="M136" s="353"/>
      <c r="N136" s="355"/>
      <c r="O136" s="355"/>
      <c r="P136" s="355"/>
      <c r="Q136" s="355"/>
      <c r="R136" s="355"/>
    </row>
    <row r="137" spans="1:18">
      <c r="A137" s="353"/>
      <c r="B137" s="353"/>
      <c r="C137" s="353"/>
      <c r="D137" s="353"/>
      <c r="E137" s="353"/>
      <c r="F137" s="353"/>
      <c r="G137" s="353"/>
      <c r="H137" s="353"/>
      <c r="I137" s="354"/>
      <c r="J137" s="353"/>
      <c r="K137" s="353"/>
      <c r="L137" s="353"/>
      <c r="M137" s="353"/>
      <c r="N137" s="355"/>
      <c r="O137" s="355"/>
      <c r="P137" s="355"/>
      <c r="Q137" s="355"/>
      <c r="R137" s="355"/>
    </row>
    <row r="138" spans="1:18">
      <c r="A138" s="353"/>
      <c r="B138" s="353"/>
      <c r="C138" s="353"/>
      <c r="D138" s="353"/>
      <c r="E138" s="353"/>
      <c r="F138" s="353"/>
      <c r="G138" s="353"/>
      <c r="H138" s="353"/>
      <c r="I138" s="354"/>
      <c r="J138" s="353"/>
      <c r="K138" s="353"/>
      <c r="L138" s="353"/>
      <c r="M138" s="353"/>
      <c r="N138" s="355"/>
      <c r="O138" s="355"/>
      <c r="P138" s="355"/>
      <c r="Q138" s="355"/>
      <c r="R138" s="355"/>
    </row>
    <row r="139" spans="1:18">
      <c r="A139" s="353"/>
      <c r="B139" s="353"/>
      <c r="C139" s="353"/>
      <c r="D139" s="353"/>
      <c r="E139" s="353"/>
      <c r="F139" s="353"/>
      <c r="G139" s="353"/>
      <c r="H139" s="353"/>
      <c r="I139" s="354"/>
      <c r="J139" s="353"/>
      <c r="K139" s="353"/>
      <c r="L139" s="353"/>
      <c r="M139" s="353"/>
      <c r="N139" s="355"/>
      <c r="O139" s="355"/>
      <c r="P139" s="355"/>
      <c r="Q139" s="355"/>
      <c r="R139" s="355"/>
    </row>
    <row r="140" spans="1:18">
      <c r="A140" s="353"/>
      <c r="B140" s="353"/>
      <c r="C140" s="353"/>
      <c r="D140" s="353"/>
      <c r="E140" s="353"/>
      <c r="F140" s="353"/>
      <c r="G140" s="353"/>
      <c r="H140" s="353"/>
      <c r="I140" s="354"/>
      <c r="J140" s="353"/>
      <c r="K140" s="353"/>
      <c r="L140" s="353"/>
      <c r="M140" s="353"/>
      <c r="N140" s="355"/>
      <c r="O140" s="355"/>
      <c r="P140" s="355"/>
      <c r="Q140" s="355"/>
      <c r="R140" s="355"/>
    </row>
    <row r="141" spans="1:18">
      <c r="A141" s="353"/>
      <c r="B141" s="353"/>
      <c r="C141" s="353"/>
      <c r="D141" s="353"/>
      <c r="E141" s="353"/>
      <c r="F141" s="353"/>
      <c r="G141" s="353"/>
      <c r="H141" s="353"/>
      <c r="I141" s="354"/>
      <c r="J141" s="353"/>
      <c r="K141" s="353"/>
      <c r="L141" s="353"/>
      <c r="M141" s="353"/>
      <c r="N141" s="355"/>
      <c r="O141" s="355"/>
      <c r="P141" s="355"/>
      <c r="Q141" s="355"/>
      <c r="R141" s="355"/>
    </row>
    <row r="142" spans="1:18">
      <c r="A142" s="353"/>
      <c r="B142" s="353"/>
      <c r="C142" s="353"/>
      <c r="D142" s="353"/>
      <c r="E142" s="353"/>
      <c r="F142" s="353"/>
      <c r="G142" s="353"/>
      <c r="H142" s="353"/>
      <c r="I142" s="354"/>
      <c r="J142" s="353"/>
      <c r="K142" s="353"/>
      <c r="L142" s="353"/>
      <c r="M142" s="353"/>
      <c r="N142" s="355"/>
      <c r="O142" s="355"/>
      <c r="P142" s="355"/>
      <c r="Q142" s="355"/>
      <c r="R142" s="355"/>
    </row>
    <row r="143" spans="1:18">
      <c r="A143" s="353"/>
      <c r="B143" s="353"/>
      <c r="C143" s="353"/>
      <c r="D143" s="353"/>
      <c r="E143" s="353"/>
      <c r="F143" s="353"/>
      <c r="G143" s="353"/>
      <c r="H143" s="353"/>
      <c r="I143" s="354"/>
      <c r="J143" s="353"/>
      <c r="K143" s="353"/>
      <c r="L143" s="353"/>
      <c r="M143" s="353"/>
      <c r="N143" s="355"/>
      <c r="O143" s="355"/>
      <c r="P143" s="355"/>
      <c r="Q143" s="355"/>
      <c r="R143" s="355"/>
    </row>
    <row r="144" spans="1:18">
      <c r="A144" s="353"/>
      <c r="B144" s="353"/>
      <c r="C144" s="353"/>
      <c r="D144" s="353"/>
      <c r="E144" s="353"/>
      <c r="F144" s="353"/>
      <c r="G144" s="353"/>
      <c r="H144" s="353"/>
      <c r="I144" s="354"/>
      <c r="J144" s="353"/>
      <c r="K144" s="353"/>
      <c r="L144" s="353"/>
      <c r="M144" s="353"/>
      <c r="N144" s="355"/>
      <c r="O144" s="355"/>
      <c r="P144" s="355"/>
      <c r="Q144" s="355"/>
      <c r="R144" s="355"/>
    </row>
    <row r="145" spans="1:18">
      <c r="A145" s="353"/>
      <c r="B145" s="353"/>
      <c r="C145" s="353"/>
      <c r="D145" s="353"/>
      <c r="E145" s="353"/>
      <c r="F145" s="353"/>
      <c r="G145" s="353"/>
      <c r="H145" s="353"/>
      <c r="I145" s="354"/>
      <c r="J145" s="353"/>
      <c r="K145" s="353"/>
      <c r="L145" s="353"/>
      <c r="M145" s="353"/>
      <c r="N145" s="355"/>
      <c r="O145" s="355"/>
      <c r="P145" s="355"/>
      <c r="Q145" s="355"/>
      <c r="R145" s="355"/>
    </row>
    <row r="146" spans="1:18">
      <c r="A146" s="353"/>
      <c r="B146" s="353"/>
      <c r="C146" s="353"/>
      <c r="D146" s="353"/>
      <c r="E146" s="353"/>
      <c r="F146" s="353"/>
      <c r="G146" s="353"/>
      <c r="H146" s="353"/>
      <c r="I146" s="354"/>
      <c r="J146" s="353"/>
      <c r="K146" s="353"/>
      <c r="L146" s="353"/>
      <c r="M146" s="353"/>
      <c r="N146" s="355"/>
      <c r="O146" s="355"/>
      <c r="P146" s="355"/>
      <c r="Q146" s="355"/>
      <c r="R146" s="355"/>
    </row>
    <row r="147" spans="1:18">
      <c r="A147" s="353"/>
      <c r="B147" s="353"/>
      <c r="C147" s="353"/>
      <c r="D147" s="353"/>
      <c r="E147" s="353"/>
      <c r="F147" s="353"/>
      <c r="G147" s="353"/>
      <c r="H147" s="353"/>
      <c r="I147" s="354"/>
      <c r="J147" s="353"/>
      <c r="K147" s="353"/>
      <c r="L147" s="353"/>
      <c r="M147" s="353"/>
      <c r="N147" s="355"/>
      <c r="O147" s="355"/>
      <c r="P147" s="355"/>
      <c r="Q147" s="355"/>
      <c r="R147" s="355"/>
    </row>
    <row r="148" spans="1:18">
      <c r="A148" s="353"/>
      <c r="B148" s="353"/>
      <c r="C148" s="353"/>
      <c r="D148" s="353"/>
      <c r="E148" s="353"/>
      <c r="F148" s="353"/>
      <c r="G148" s="353"/>
      <c r="H148" s="353"/>
      <c r="I148" s="354"/>
      <c r="J148" s="353"/>
      <c r="K148" s="353"/>
      <c r="L148" s="353"/>
      <c r="M148" s="353"/>
      <c r="N148" s="355"/>
      <c r="O148" s="355"/>
      <c r="P148" s="355"/>
      <c r="Q148" s="355"/>
      <c r="R148" s="355"/>
    </row>
    <row r="149" spans="1:18">
      <c r="A149" s="353"/>
      <c r="B149" s="353"/>
      <c r="C149" s="353"/>
      <c r="D149" s="353"/>
      <c r="E149" s="353"/>
      <c r="F149" s="353"/>
      <c r="G149" s="353"/>
      <c r="H149" s="353"/>
      <c r="I149" s="354"/>
      <c r="J149" s="353"/>
      <c r="K149" s="353"/>
      <c r="L149" s="353"/>
      <c r="M149" s="353"/>
      <c r="N149" s="355"/>
      <c r="O149" s="355"/>
      <c r="P149" s="355"/>
      <c r="Q149" s="355"/>
      <c r="R149" s="355"/>
    </row>
    <row r="150" spans="1:18">
      <c r="A150" s="353"/>
      <c r="B150" s="353"/>
      <c r="C150" s="353"/>
      <c r="D150" s="353"/>
      <c r="E150" s="353"/>
      <c r="F150" s="353"/>
      <c r="G150" s="353"/>
      <c r="H150" s="353"/>
      <c r="I150" s="354"/>
      <c r="J150" s="353"/>
      <c r="K150" s="353"/>
      <c r="L150" s="353"/>
      <c r="M150" s="353"/>
      <c r="N150" s="355"/>
      <c r="O150" s="355"/>
      <c r="P150" s="355"/>
      <c r="Q150" s="355"/>
      <c r="R150" s="355"/>
    </row>
    <row r="151" spans="1:18">
      <c r="A151" s="353"/>
      <c r="B151" s="353"/>
      <c r="C151" s="353"/>
      <c r="D151" s="353"/>
      <c r="E151" s="353"/>
      <c r="F151" s="353"/>
      <c r="G151" s="353"/>
      <c r="H151" s="353"/>
      <c r="I151" s="354"/>
      <c r="J151" s="353"/>
      <c r="K151" s="353"/>
      <c r="L151" s="353"/>
      <c r="M151" s="353"/>
      <c r="N151" s="355"/>
      <c r="O151" s="355"/>
      <c r="P151" s="355"/>
      <c r="Q151" s="355"/>
      <c r="R151" s="355"/>
    </row>
    <row r="152" spans="1:18">
      <c r="A152" s="353"/>
      <c r="B152" s="353"/>
      <c r="C152" s="353"/>
      <c r="D152" s="353"/>
      <c r="E152" s="353"/>
      <c r="F152" s="353"/>
      <c r="G152" s="353"/>
      <c r="H152" s="353"/>
      <c r="I152" s="354"/>
      <c r="J152" s="353"/>
      <c r="K152" s="353"/>
      <c r="L152" s="353"/>
      <c r="M152" s="353"/>
      <c r="N152" s="355"/>
      <c r="O152" s="355"/>
      <c r="P152" s="355"/>
      <c r="Q152" s="355"/>
      <c r="R152" s="355"/>
    </row>
    <row r="153" spans="1:18">
      <c r="A153" s="353"/>
      <c r="B153" s="353"/>
      <c r="C153" s="353"/>
      <c r="D153" s="353"/>
      <c r="E153" s="353"/>
      <c r="F153" s="353"/>
      <c r="G153" s="353"/>
      <c r="H153" s="353"/>
      <c r="I153" s="354"/>
      <c r="J153" s="353"/>
      <c r="K153" s="353"/>
      <c r="L153" s="353"/>
      <c r="M153" s="353"/>
      <c r="N153" s="355"/>
      <c r="O153" s="355"/>
      <c r="P153" s="355"/>
      <c r="Q153" s="355"/>
      <c r="R153" s="355"/>
    </row>
    <row r="154" spans="1:18">
      <c r="A154" s="353"/>
      <c r="B154" s="353"/>
      <c r="C154" s="353"/>
      <c r="D154" s="353"/>
      <c r="E154" s="353"/>
      <c r="F154" s="353"/>
      <c r="G154" s="353"/>
      <c r="H154" s="353"/>
      <c r="I154" s="354"/>
      <c r="J154" s="353"/>
      <c r="K154" s="353"/>
      <c r="L154" s="353"/>
      <c r="M154" s="353"/>
      <c r="N154" s="355"/>
      <c r="O154" s="355"/>
      <c r="P154" s="355"/>
      <c r="Q154" s="355"/>
      <c r="R154" s="355"/>
    </row>
    <row r="155" spans="1:18">
      <c r="L155" s="8"/>
      <c r="M155" s="8"/>
      <c r="N155" s="8"/>
      <c r="O155" s="8"/>
      <c r="P155" s="8"/>
      <c r="Q155" s="8"/>
      <c r="R155" s="8"/>
    </row>
    <row r="156" spans="1:18">
      <c r="L156" s="8"/>
      <c r="M156" s="8"/>
      <c r="N156" s="8"/>
      <c r="O156" s="8"/>
      <c r="P156" s="8"/>
      <c r="Q156" s="8"/>
      <c r="R156" s="8"/>
    </row>
    <row r="157" spans="1:18">
      <c r="L157" s="8"/>
      <c r="M157" s="8"/>
      <c r="N157" s="8"/>
      <c r="O157" s="8"/>
      <c r="P157" s="8"/>
      <c r="Q157" s="8"/>
      <c r="R157" s="8"/>
    </row>
    <row r="158" spans="1:18">
      <c r="L158" s="8"/>
      <c r="M158" s="8"/>
      <c r="N158" s="8"/>
      <c r="O158" s="8"/>
      <c r="P158" s="8"/>
      <c r="Q158" s="8"/>
      <c r="R158" s="8"/>
    </row>
    <row r="159" spans="1:18">
      <c r="L159" s="8"/>
      <c r="M159" s="8"/>
      <c r="N159" s="8"/>
      <c r="O159" s="8"/>
      <c r="P159" s="8"/>
      <c r="Q159" s="8"/>
      <c r="R159" s="8"/>
    </row>
    <row r="160" spans="1:18">
      <c r="L160" s="8"/>
      <c r="M160" s="8"/>
      <c r="N160" s="8"/>
      <c r="O160" s="8"/>
      <c r="P160" s="8"/>
      <c r="Q160" s="8"/>
      <c r="R160" s="8"/>
    </row>
    <row r="161" spans="12:18">
      <c r="L161" s="8"/>
      <c r="M161" s="8"/>
      <c r="N161" s="8"/>
      <c r="O161" s="8"/>
      <c r="P161" s="8"/>
      <c r="Q161" s="8"/>
      <c r="R161" s="8"/>
    </row>
    <row r="162" spans="12:18">
      <c r="L162" s="8"/>
      <c r="M162" s="8"/>
      <c r="N162" s="8"/>
      <c r="O162" s="8"/>
      <c r="P162" s="8"/>
      <c r="Q162" s="8"/>
      <c r="R162" s="8"/>
    </row>
    <row r="163" spans="12:18">
      <c r="L163" s="8"/>
      <c r="M163" s="8"/>
      <c r="N163" s="8"/>
      <c r="O163" s="8"/>
      <c r="P163" s="8"/>
      <c r="Q163" s="8"/>
      <c r="R163" s="8"/>
    </row>
    <row r="164" spans="12:18">
      <c r="L164" s="8"/>
      <c r="M164" s="8"/>
      <c r="N164" s="8"/>
      <c r="O164" s="8"/>
      <c r="P164" s="8"/>
      <c r="Q164" s="8"/>
      <c r="R164" s="8"/>
    </row>
    <row r="165" spans="12:18">
      <c r="L165" s="8"/>
      <c r="M165" s="8"/>
      <c r="N165" s="8"/>
      <c r="O165" s="8"/>
      <c r="P165" s="8"/>
      <c r="Q165" s="8"/>
      <c r="R165" s="8"/>
    </row>
    <row r="166" spans="12:18">
      <c r="L166" s="8"/>
      <c r="M166" s="8"/>
      <c r="N166" s="8"/>
      <c r="O166" s="8"/>
      <c r="P166" s="8"/>
      <c r="Q166" s="8"/>
      <c r="R166" s="8"/>
    </row>
    <row r="167" spans="12:18">
      <c r="L167" s="8"/>
      <c r="M167" s="8"/>
      <c r="N167" s="8"/>
      <c r="O167" s="8"/>
      <c r="P167" s="8"/>
      <c r="Q167" s="8"/>
      <c r="R167" s="8"/>
    </row>
    <row r="168" spans="12:18">
      <c r="L168" s="8"/>
      <c r="M168" s="8"/>
      <c r="N168" s="8"/>
      <c r="O168" s="8"/>
      <c r="P168" s="8"/>
      <c r="Q168" s="8"/>
      <c r="R168" s="8"/>
    </row>
    <row r="169" spans="12:18">
      <c r="L169" s="8"/>
      <c r="M169" s="8"/>
      <c r="N169" s="8"/>
      <c r="O169" s="8"/>
      <c r="P169" s="8"/>
      <c r="Q169" s="8"/>
      <c r="R169" s="8"/>
    </row>
    <row r="170" spans="12:18">
      <c r="L170" s="8"/>
      <c r="M170" s="8"/>
      <c r="N170" s="8"/>
      <c r="O170" s="8"/>
      <c r="P170" s="8"/>
      <c r="Q170" s="8"/>
      <c r="R170" s="8"/>
    </row>
    <row r="171" spans="12:18">
      <c r="L171" s="8"/>
      <c r="M171" s="8"/>
      <c r="N171" s="8"/>
      <c r="O171" s="8"/>
      <c r="P171" s="8"/>
      <c r="Q171" s="8"/>
      <c r="R171" s="8"/>
    </row>
    <row r="172" spans="12:18">
      <c r="L172" s="8"/>
      <c r="M172" s="8"/>
      <c r="N172" s="8"/>
      <c r="O172" s="8"/>
      <c r="P172" s="8"/>
      <c r="Q172" s="8"/>
      <c r="R172" s="8"/>
    </row>
    <row r="173" spans="12:18">
      <c r="L173" s="8"/>
      <c r="M173" s="8"/>
      <c r="N173" s="8"/>
      <c r="O173" s="8"/>
      <c r="P173" s="8"/>
      <c r="Q173" s="8"/>
      <c r="R173" s="8"/>
    </row>
    <row r="174" spans="12:18">
      <c r="L174" s="8"/>
      <c r="M174" s="8"/>
      <c r="N174" s="8"/>
      <c r="O174" s="8"/>
      <c r="P174" s="8"/>
      <c r="Q174" s="8"/>
      <c r="R174" s="8"/>
    </row>
    <row r="175" spans="12:18">
      <c r="L175" s="8"/>
      <c r="M175" s="8"/>
      <c r="N175" s="8"/>
      <c r="O175" s="8"/>
      <c r="P175" s="8"/>
      <c r="Q175" s="8"/>
      <c r="R175" s="8"/>
    </row>
    <row r="176" spans="12:18">
      <c r="L176" s="8"/>
      <c r="M176" s="8"/>
      <c r="N176" s="8"/>
      <c r="O176" s="8"/>
      <c r="P176" s="8"/>
      <c r="Q176" s="8"/>
      <c r="R176" s="8"/>
    </row>
    <row r="177" spans="12:18">
      <c r="L177" s="8"/>
      <c r="M177" s="8"/>
      <c r="N177" s="8"/>
      <c r="O177" s="8"/>
      <c r="P177" s="8"/>
      <c r="Q177" s="8"/>
      <c r="R177" s="8"/>
    </row>
    <row r="178" spans="12:18">
      <c r="L178" s="8"/>
      <c r="M178" s="8"/>
      <c r="N178" s="8"/>
      <c r="O178" s="8"/>
      <c r="P178" s="8"/>
      <c r="Q178" s="8"/>
      <c r="R178" s="8"/>
    </row>
    <row r="179" spans="12:18">
      <c r="L179" s="8"/>
      <c r="M179" s="8"/>
      <c r="N179" s="8"/>
      <c r="O179" s="8"/>
      <c r="P179" s="8"/>
      <c r="Q179" s="8"/>
      <c r="R179" s="8"/>
    </row>
    <row r="180" spans="12:18">
      <c r="L180" s="8"/>
      <c r="M180" s="8"/>
      <c r="N180" s="8"/>
      <c r="O180" s="8"/>
      <c r="P180" s="8"/>
      <c r="Q180" s="8"/>
      <c r="R180" s="8"/>
    </row>
  </sheetData>
  <sheetProtection password="CF44" sheet="1" objects="1" scenarios="1" formatCells="0" formatColumns="0" formatRows="0" selectLockedCells="1"/>
  <mergeCells count="76">
    <mergeCell ref="A74:G74"/>
    <mergeCell ref="A67:B67"/>
    <mergeCell ref="E67:F67"/>
    <mergeCell ref="A70:B70"/>
    <mergeCell ref="E70:F70"/>
    <mergeCell ref="A71:B71"/>
    <mergeCell ref="E71:F71"/>
    <mergeCell ref="A72:B72"/>
    <mergeCell ref="E72:F72"/>
    <mergeCell ref="A68:B68"/>
    <mergeCell ref="E68:F68"/>
    <mergeCell ref="A69:B69"/>
    <mergeCell ref="E69:F69"/>
    <mergeCell ref="A64:G64"/>
    <mergeCell ref="A60:B60"/>
    <mergeCell ref="E60:F60"/>
    <mergeCell ref="A61:B61"/>
    <mergeCell ref="E61:F61"/>
    <mergeCell ref="A62:B62"/>
    <mergeCell ref="E62:F62"/>
    <mergeCell ref="A57:B57"/>
    <mergeCell ref="E57:F57"/>
    <mergeCell ref="A58:B58"/>
    <mergeCell ref="E58:F58"/>
    <mergeCell ref="A59:B59"/>
    <mergeCell ref="E59:F59"/>
    <mergeCell ref="A54:C54"/>
    <mergeCell ref="E54:G54"/>
    <mergeCell ref="A55:B55"/>
    <mergeCell ref="E55:F55"/>
    <mergeCell ref="A56:B56"/>
    <mergeCell ref="E56:F56"/>
    <mergeCell ref="A51:B51"/>
    <mergeCell ref="C51:F51"/>
    <mergeCell ref="A52:B52"/>
    <mergeCell ref="C52:F52"/>
    <mergeCell ref="A46:B46"/>
    <mergeCell ref="A47:B47"/>
    <mergeCell ref="A49:B49"/>
    <mergeCell ref="C49:F49"/>
    <mergeCell ref="A50:B50"/>
    <mergeCell ref="C50:F50"/>
    <mergeCell ref="A19:B19"/>
    <mergeCell ref="E37:F37"/>
    <mergeCell ref="A38:B38"/>
    <mergeCell ref="A39:B39"/>
    <mergeCell ref="E38:F38"/>
    <mergeCell ref="E39:F39"/>
    <mergeCell ref="A21:B21"/>
    <mergeCell ref="E21:F21"/>
    <mergeCell ref="A22:B22"/>
    <mergeCell ref="E22:F22"/>
    <mergeCell ref="A20:B20"/>
    <mergeCell ref="E20:F20"/>
    <mergeCell ref="A8:B8"/>
    <mergeCell ref="C8:F8"/>
    <mergeCell ref="A4:B4"/>
    <mergeCell ref="A5:B5"/>
    <mergeCell ref="A7:B7"/>
    <mergeCell ref="C7:F7"/>
    <mergeCell ref="A41:G41"/>
    <mergeCell ref="A12:B12"/>
    <mergeCell ref="C10:F10"/>
    <mergeCell ref="A9:B9"/>
    <mergeCell ref="C9:F9"/>
    <mergeCell ref="A10:B10"/>
    <mergeCell ref="A13:B13"/>
    <mergeCell ref="A14:B14"/>
    <mergeCell ref="A37:B37"/>
    <mergeCell ref="A16:C16"/>
    <mergeCell ref="E16:G16"/>
    <mergeCell ref="E19:F19"/>
    <mergeCell ref="A18:B18"/>
    <mergeCell ref="E18:F18"/>
    <mergeCell ref="A17:B17"/>
    <mergeCell ref="E17:F17"/>
  </mergeCells>
  <phoneticPr fontId="4" type="noConversion"/>
  <conditionalFormatting sqref="C13">
    <cfRule type="expression" dxfId="42" priority="68">
      <formula>$C$12="N"</formula>
    </cfRule>
  </conditionalFormatting>
  <conditionalFormatting sqref="A31:C33">
    <cfRule type="expression" dxfId="41" priority="40">
      <formula>$C$21="N"</formula>
    </cfRule>
  </conditionalFormatting>
  <conditionalFormatting sqref="F31:G33">
    <cfRule type="expression" dxfId="40" priority="66">
      <formula>#REF!="N"</formula>
    </cfRule>
  </conditionalFormatting>
  <conditionalFormatting sqref="C19">
    <cfRule type="expression" dxfId="39" priority="65">
      <formula>$H$12="N"</formula>
    </cfRule>
  </conditionalFormatting>
  <conditionalFormatting sqref="C18">
    <cfRule type="expression" dxfId="38" priority="63">
      <formula>$H$12="N"</formula>
    </cfRule>
  </conditionalFormatting>
  <conditionalFormatting sqref="C17">
    <cfRule type="expression" dxfId="37" priority="61">
      <formula>$H$12="N"</formula>
    </cfRule>
  </conditionalFormatting>
  <conditionalFormatting sqref="C22">
    <cfRule type="expression" dxfId="36" priority="58">
      <formula>$C$21="N"</formula>
    </cfRule>
  </conditionalFormatting>
  <conditionalFormatting sqref="G17">
    <cfRule type="expression" dxfId="35" priority="56">
      <formula>$C$12="N"</formula>
    </cfRule>
  </conditionalFormatting>
  <conditionalFormatting sqref="G18">
    <cfRule type="expression" dxfId="34" priority="55">
      <formula>$C$12="N"</formula>
    </cfRule>
  </conditionalFormatting>
  <conditionalFormatting sqref="G19 G21:G22">
    <cfRule type="expression" dxfId="33" priority="54">
      <formula>$C$12="N"</formula>
    </cfRule>
  </conditionalFormatting>
  <conditionalFormatting sqref="G22">
    <cfRule type="expression" dxfId="32" priority="53">
      <formula>$G$21="N"</formula>
    </cfRule>
  </conditionalFormatting>
  <conditionalFormatting sqref="E24:E27">
    <cfRule type="expression" dxfId="31" priority="52">
      <formula>$C$12="N"</formula>
    </cfRule>
  </conditionalFormatting>
  <conditionalFormatting sqref="F25:G25">
    <cfRule type="expression" dxfId="30" priority="50">
      <formula>$E$25=""</formula>
    </cfRule>
  </conditionalFormatting>
  <conditionalFormatting sqref="F24:G24">
    <cfRule type="expression" dxfId="29" priority="48">
      <formula>$E$24=""</formula>
    </cfRule>
  </conditionalFormatting>
  <conditionalFormatting sqref="F26:G26">
    <cfRule type="expression" dxfId="28" priority="47">
      <formula>$E$26=""</formula>
    </cfRule>
  </conditionalFormatting>
  <conditionalFormatting sqref="F27:G27">
    <cfRule type="expression" dxfId="27" priority="46">
      <formula>$E$27=""</formula>
    </cfRule>
  </conditionalFormatting>
  <conditionalFormatting sqref="E31:E33">
    <cfRule type="expression" dxfId="26" priority="45">
      <formula>$C$12="N"</formula>
    </cfRule>
    <cfRule type="expression" dxfId="25" priority="51">
      <formula>$G$21="N"</formula>
    </cfRule>
  </conditionalFormatting>
  <conditionalFormatting sqref="E31:E33">
    <cfRule type="expression" dxfId="24" priority="44">
      <formula>$G$21="N"</formula>
    </cfRule>
  </conditionalFormatting>
  <conditionalFormatting sqref="F31:G31">
    <cfRule type="expression" dxfId="23" priority="43">
      <formula>$E$31=""</formula>
    </cfRule>
  </conditionalFormatting>
  <conditionalFormatting sqref="F32:G32">
    <cfRule type="expression" dxfId="22" priority="42">
      <formula>$E$32=""</formula>
    </cfRule>
  </conditionalFormatting>
  <conditionalFormatting sqref="F33:G33">
    <cfRule type="expression" dxfId="21" priority="41">
      <formula>$E$33=""</formula>
    </cfRule>
  </conditionalFormatting>
  <conditionalFormatting sqref="B24:C24">
    <cfRule type="expression" dxfId="20" priority="39">
      <formula>$A$24=""</formula>
    </cfRule>
  </conditionalFormatting>
  <conditionalFormatting sqref="B25:C25">
    <cfRule type="expression" dxfId="19" priority="38">
      <formula>$A$25=""</formula>
    </cfRule>
  </conditionalFormatting>
  <conditionalFormatting sqref="B26:C26">
    <cfRule type="expression" dxfId="18" priority="37">
      <formula>$A$26=""</formula>
    </cfRule>
  </conditionalFormatting>
  <conditionalFormatting sqref="B27:C27">
    <cfRule type="expression" dxfId="17" priority="36">
      <formula>$A$27=""</formula>
    </cfRule>
  </conditionalFormatting>
  <conditionalFormatting sqref="B31:C31">
    <cfRule type="expression" dxfId="16" priority="35">
      <formula>$A$31=""</formula>
    </cfRule>
  </conditionalFormatting>
  <conditionalFormatting sqref="B32:C32">
    <cfRule type="expression" dxfId="15" priority="34">
      <formula>$A$32=""</formula>
    </cfRule>
  </conditionalFormatting>
  <conditionalFormatting sqref="B33:C33">
    <cfRule type="expression" dxfId="14" priority="33">
      <formula>$A$33=""</formula>
    </cfRule>
  </conditionalFormatting>
  <conditionalFormatting sqref="C39">
    <cfRule type="beginsWith" dxfId="13" priority="31" operator="beginsWith" text="oK">
      <formula>LEFT(C39,LEN("oK"))="oK"</formula>
    </cfRule>
    <cfRule type="beginsWith" dxfId="12" priority="32" operator="beginsWith" text="not">
      <formula>LEFT(C39,LEN("not"))="not"</formula>
    </cfRule>
  </conditionalFormatting>
  <conditionalFormatting sqref="G39">
    <cfRule type="beginsWith" dxfId="11" priority="29" operator="beginsWith" text="oK">
      <formula>LEFT(G39,LEN("oK"))="oK"</formula>
    </cfRule>
    <cfRule type="beginsWith" dxfId="10" priority="30" operator="beginsWith" text="not">
      <formula>LEFT(G39,LEN("not"))="not"</formula>
    </cfRule>
  </conditionalFormatting>
  <conditionalFormatting sqref="C20">
    <cfRule type="expression" dxfId="9" priority="28">
      <formula>$H$12="N"</formula>
    </cfRule>
  </conditionalFormatting>
  <conditionalFormatting sqref="G20">
    <cfRule type="expression" dxfId="8" priority="27">
      <formula>$C$12="N"</formula>
    </cfRule>
  </conditionalFormatting>
  <conditionalFormatting sqref="C58">
    <cfRule type="expression" dxfId="7" priority="18">
      <formula>$H$12="N"</formula>
    </cfRule>
  </conditionalFormatting>
  <conditionalFormatting sqref="C62">
    <cfRule type="beginsWith" dxfId="6" priority="15" operator="beginsWith" text="oK">
      <formula>LEFT(C62,LEN("oK"))="oK"</formula>
    </cfRule>
    <cfRule type="beginsWith" dxfId="5" priority="16" operator="beginsWith" text="not">
      <formula>LEFT(C62,LEN("not"))="not"</formula>
    </cfRule>
  </conditionalFormatting>
  <conditionalFormatting sqref="G58">
    <cfRule type="expression" dxfId="4" priority="12">
      <formula>$C$12="N"</formula>
    </cfRule>
  </conditionalFormatting>
  <conditionalFormatting sqref="G62">
    <cfRule type="beginsWith" dxfId="3" priority="10" operator="beginsWith" text="oK">
      <formula>LEFT(G62,LEN("oK"))="oK"</formula>
    </cfRule>
    <cfRule type="beginsWith" dxfId="2" priority="11" operator="beginsWith" text="not">
      <formula>LEFT(G62,LEN("not"))="not"</formula>
    </cfRule>
  </conditionalFormatting>
  <conditionalFormatting sqref="C68:C72">
    <cfRule type="expression" dxfId="1" priority="3">
      <formula>$C$21="N"</formula>
    </cfRule>
  </conditionalFormatting>
  <conditionalFormatting sqref="G68:G72">
    <cfRule type="expression" dxfId="0" priority="1">
      <formula>$C$12="N"</formula>
    </cfRule>
  </conditionalFormatting>
  <dataValidations count="9">
    <dataValidation type="decimal" allowBlank="1" showInputMessage="1" showErrorMessage="1" sqref="C13 D12:F15">
      <formula1>1</formula1>
      <formula2>100000000000</formula2>
    </dataValidation>
    <dataValidation type="list" allowBlank="1" showInputMessage="1" showErrorMessage="1" sqref="C12 H12:H13 C21 G21">
      <formula1>janein</formula1>
    </dataValidation>
    <dataValidation type="whole" allowBlank="1" showInputMessage="1" showErrorMessage="1" sqref="C22 G22">
      <formula1>1</formula1>
      <formula2>1000000</formula2>
    </dataValidation>
    <dataValidation type="decimal" allowBlank="1" showInputMessage="1" showErrorMessage="1" sqref="D24:D36">
      <formula1>0</formula1>
      <formula2>10000</formula2>
    </dataValidation>
    <dataValidation type="list" allowBlank="1" showInputMessage="1" prompt="Choose or fill in" sqref="C68 G68">
      <formula1>Flasche</formula1>
    </dataValidation>
    <dataValidation type="list" allowBlank="1" showInputMessage="1" prompt="Choose or fill in" sqref="C69 G69">
      <formula1>Etikett</formula1>
    </dataValidation>
    <dataValidation type="list" allowBlank="1" showInputMessage="1" prompt="Choose or fill in" sqref="C70 G70">
      <formula1>Manschette</formula1>
    </dataValidation>
    <dataValidation type="list" allowBlank="1" showInputMessage="1" prompt="Choose or fill in" sqref="C71 G71">
      <formula1>Verschluss</formula1>
    </dataValidation>
    <dataValidation type="list" allowBlank="1" showInputMessage="1" prompt="Choose or fill in" sqref="C72 G72">
      <formula1>Beschichtung</formula1>
    </dataValidation>
  </dataValidations>
  <pageMargins left="0.78740157480314965" right="0.78740157480314965" top="0.98425196850393704" bottom="0.98425196850393704" header="0.51181102362204722" footer="0.51181102362204722"/>
  <pageSetup paperSize="9" scale="56" fitToHeight="3" orientation="landscape" r:id="rId1"/>
  <headerFooter alignWithMargins="0"/>
  <rowBreaks count="1" manualBreakCount="1">
    <brk id="42" max="9" man="1"/>
  </rowBreaks>
  <ignoredErrors>
    <ignoredError sqref="C7:C9 C4:C5 A41 A64 A74" unlockedFormula="1"/>
    <ignoredError sqref="E19" formula="1"/>
    <ignoredError sqref="G37 C60 C62 G62" evalError="1"/>
  </ignoredErrors>
</worksheet>
</file>

<file path=xl/worksheets/sheet9.xml><?xml version="1.0" encoding="utf-8"?>
<worksheet xmlns="http://schemas.openxmlformats.org/spreadsheetml/2006/main" xmlns:r="http://schemas.openxmlformats.org/officeDocument/2006/relationships">
  <sheetPr codeName="Tabelle10"/>
  <dimension ref="A1:AA372"/>
  <sheetViews>
    <sheetView workbookViewId="0">
      <selection activeCell="O3" sqref="O3"/>
    </sheetView>
  </sheetViews>
  <sheetFormatPr defaultColWidth="11.42578125" defaultRowHeight="12.75"/>
  <cols>
    <col min="1" max="1" width="11.42578125" style="197" customWidth="1"/>
    <col min="2" max="2" width="21.28515625" style="197" customWidth="1"/>
    <col min="3" max="3" width="59.140625" style="200" customWidth="1"/>
    <col min="4" max="4" width="6.28515625" style="200" customWidth="1"/>
    <col min="5" max="5" width="9" style="201" customWidth="1"/>
    <col min="6" max="10" width="9" style="202" customWidth="1"/>
    <col min="11" max="12" width="7.42578125" style="202" customWidth="1"/>
    <col min="13" max="13" width="7.42578125" style="203" customWidth="1"/>
  </cols>
  <sheetData>
    <row r="1" spans="1:27" ht="23.25">
      <c r="A1" s="118" t="s">
        <v>273</v>
      </c>
      <c r="B1" s="118"/>
      <c r="C1" s="119"/>
      <c r="D1" s="119"/>
      <c r="E1" s="119"/>
      <c r="F1" s="119"/>
      <c r="G1" s="119"/>
      <c r="H1" s="119"/>
      <c r="I1" s="119"/>
      <c r="J1" s="119"/>
      <c r="K1" s="119"/>
      <c r="L1" s="119"/>
      <c r="M1" s="119"/>
      <c r="N1" s="10"/>
      <c r="O1" s="10"/>
      <c r="P1" s="10"/>
      <c r="Q1" s="10"/>
      <c r="R1" s="10"/>
      <c r="S1" s="10"/>
      <c r="T1" s="10"/>
      <c r="U1" s="10"/>
      <c r="V1" s="10"/>
      <c r="W1" s="10"/>
      <c r="X1" s="10"/>
      <c r="Y1" s="10"/>
      <c r="Z1" s="10"/>
      <c r="AA1" s="10"/>
    </row>
    <row r="2" spans="1:27" ht="13.5" thickBot="1">
      <c r="A2" s="120"/>
      <c r="B2" s="120"/>
      <c r="C2" s="121"/>
      <c r="D2" s="121"/>
      <c r="E2" s="122"/>
      <c r="F2" s="123"/>
      <c r="G2" s="123"/>
      <c r="H2" s="123"/>
      <c r="I2" s="123"/>
      <c r="J2" s="123"/>
      <c r="K2" s="123"/>
      <c r="L2" s="123"/>
      <c r="M2" s="124"/>
      <c r="N2" s="10"/>
      <c r="O2" s="10"/>
      <c r="P2" s="10"/>
      <c r="Q2" s="10"/>
      <c r="R2" s="10"/>
      <c r="S2" s="10"/>
      <c r="T2" s="10"/>
      <c r="U2" s="10"/>
      <c r="V2" s="10"/>
      <c r="W2" s="10"/>
      <c r="X2" s="10"/>
      <c r="Y2" s="10"/>
      <c r="Z2" s="10"/>
      <c r="AA2" s="10"/>
    </row>
    <row r="3" spans="1:27" ht="16.5" thickBot="1">
      <c r="A3" s="125"/>
      <c r="B3" s="125"/>
      <c r="C3" s="126"/>
      <c r="D3" s="126"/>
      <c r="E3" s="438" t="s">
        <v>18</v>
      </c>
      <c r="F3" s="439"/>
      <c r="G3" s="440"/>
      <c r="H3" s="127" t="s">
        <v>19</v>
      </c>
      <c r="I3" s="128"/>
      <c r="J3" s="129"/>
      <c r="K3" s="127" t="s">
        <v>20</v>
      </c>
      <c r="L3" s="128"/>
      <c r="M3" s="129"/>
      <c r="N3" s="10"/>
      <c r="O3" s="10"/>
      <c r="P3" s="10"/>
      <c r="Q3" s="10"/>
      <c r="R3" s="10"/>
      <c r="S3" s="10"/>
      <c r="T3" s="10"/>
      <c r="U3" s="10"/>
      <c r="V3" s="10"/>
      <c r="W3" s="10"/>
      <c r="X3" s="10"/>
      <c r="Y3" s="10"/>
      <c r="Z3" s="10"/>
      <c r="AA3" s="10"/>
    </row>
    <row r="4" spans="1:27" ht="57" thickBot="1">
      <c r="A4" s="130" t="s">
        <v>21</v>
      </c>
      <c r="B4" s="130"/>
      <c r="C4" s="131" t="s">
        <v>22</v>
      </c>
      <c r="D4" s="132"/>
      <c r="E4" s="133" t="s">
        <v>274</v>
      </c>
      <c r="F4" s="134" t="s">
        <v>275</v>
      </c>
      <c r="G4" s="135" t="s">
        <v>276</v>
      </c>
      <c r="H4" s="136" t="s">
        <v>23</v>
      </c>
      <c r="I4" s="134" t="s">
        <v>277</v>
      </c>
      <c r="J4" s="135" t="s">
        <v>278</v>
      </c>
      <c r="K4" s="136" t="s">
        <v>24</v>
      </c>
      <c r="L4" s="134" t="s">
        <v>25</v>
      </c>
      <c r="M4" s="135" t="s">
        <v>26</v>
      </c>
      <c r="N4" s="10"/>
      <c r="O4" s="10"/>
      <c r="P4" s="10"/>
      <c r="Q4" s="10"/>
      <c r="R4" s="10"/>
      <c r="S4" s="10"/>
      <c r="T4" s="10"/>
      <c r="U4" s="10"/>
      <c r="V4" s="10"/>
      <c r="W4" s="10"/>
      <c r="X4" s="10"/>
      <c r="Y4" s="10"/>
      <c r="Z4" s="10"/>
      <c r="AA4" s="10"/>
    </row>
    <row r="5" spans="1:27" ht="13.5" thickBot="1">
      <c r="A5" s="137" t="s">
        <v>206</v>
      </c>
      <c r="B5" s="138"/>
      <c r="C5" s="441" t="s">
        <v>206</v>
      </c>
      <c r="D5" s="442"/>
      <c r="E5" s="139"/>
      <c r="F5" s="139"/>
      <c r="G5" s="139"/>
      <c r="H5" s="139"/>
      <c r="I5" s="139"/>
      <c r="J5" s="139"/>
      <c r="K5" s="139"/>
      <c r="L5" s="139"/>
      <c r="M5" s="140"/>
      <c r="N5" s="10"/>
      <c r="O5" s="10"/>
      <c r="P5" s="10"/>
      <c r="Q5" s="10"/>
      <c r="R5" s="10"/>
      <c r="S5" s="10"/>
      <c r="T5" s="10"/>
      <c r="U5" s="10"/>
      <c r="V5" s="10"/>
      <c r="W5" s="10"/>
      <c r="X5" s="10"/>
      <c r="Y5" s="10"/>
      <c r="Z5" s="10"/>
      <c r="AA5" s="10"/>
    </row>
    <row r="6" spans="1:27">
      <c r="A6" s="137">
        <v>2001</v>
      </c>
      <c r="B6" s="141" t="s">
        <v>27</v>
      </c>
      <c r="C6" s="443" t="s">
        <v>279</v>
      </c>
      <c r="D6" s="444"/>
      <c r="E6" s="142">
        <v>4.0999999999999996</v>
      </c>
      <c r="F6" s="143">
        <v>1000</v>
      </c>
      <c r="G6" s="144">
        <f t="shared" ref="G6:G39" si="0">E6/F6</f>
        <v>4.0999999999999995E-3</v>
      </c>
      <c r="H6" s="145">
        <v>0.69</v>
      </c>
      <c r="I6" s="143">
        <v>10</v>
      </c>
      <c r="J6" s="144">
        <f>H6/I6</f>
        <v>6.8999999999999992E-2</v>
      </c>
      <c r="K6" s="145">
        <v>0.05</v>
      </c>
      <c r="L6" s="143" t="s">
        <v>28</v>
      </c>
      <c r="M6" s="144" t="s">
        <v>29</v>
      </c>
      <c r="N6" s="10"/>
      <c r="O6" s="10"/>
      <c r="P6" s="10"/>
      <c r="Q6" s="10"/>
      <c r="R6" s="10"/>
      <c r="S6" s="10"/>
      <c r="T6" s="10"/>
      <c r="U6" s="10"/>
      <c r="V6" s="10"/>
      <c r="W6" s="10"/>
      <c r="X6" s="10"/>
      <c r="Y6" s="10"/>
      <c r="Z6" s="10"/>
      <c r="AA6" s="10"/>
    </row>
    <row r="7" spans="1:27">
      <c r="A7" s="146">
        <v>2002</v>
      </c>
      <c r="B7" s="147" t="s">
        <v>27</v>
      </c>
      <c r="C7" s="445" t="s">
        <v>280</v>
      </c>
      <c r="D7" s="446"/>
      <c r="E7" s="148">
        <v>6.7</v>
      </c>
      <c r="F7" s="149">
        <v>5000</v>
      </c>
      <c r="G7" s="150">
        <f t="shared" si="0"/>
        <v>1.34E-3</v>
      </c>
      <c r="H7" s="151">
        <v>0.5</v>
      </c>
      <c r="I7" s="149">
        <v>10</v>
      </c>
      <c r="J7" s="150">
        <f>H7/I7</f>
        <v>0.05</v>
      </c>
      <c r="K7" s="151">
        <v>0.05</v>
      </c>
      <c r="L7" s="149" t="s">
        <v>28</v>
      </c>
      <c r="M7" s="150" t="s">
        <v>29</v>
      </c>
      <c r="N7" s="10"/>
      <c r="O7" s="10"/>
      <c r="P7" s="10"/>
      <c r="Q7" s="10"/>
      <c r="R7" s="10"/>
      <c r="S7" s="10"/>
      <c r="T7" s="10"/>
      <c r="U7" s="10"/>
      <c r="V7" s="10"/>
      <c r="W7" s="10"/>
      <c r="X7" s="10"/>
      <c r="Y7" s="10"/>
      <c r="Z7" s="10"/>
      <c r="AA7" s="10"/>
    </row>
    <row r="8" spans="1:27">
      <c r="A8" s="146">
        <v>2003</v>
      </c>
      <c r="B8" s="147" t="s">
        <v>27</v>
      </c>
      <c r="C8" s="445" t="s">
        <v>281</v>
      </c>
      <c r="D8" s="446"/>
      <c r="E8" s="148">
        <v>40</v>
      </c>
      <c r="F8" s="149">
        <v>1000</v>
      </c>
      <c r="G8" s="150">
        <f t="shared" si="0"/>
        <v>0.04</v>
      </c>
      <c r="H8" s="151">
        <v>1.35</v>
      </c>
      <c r="I8" s="149">
        <v>10</v>
      </c>
      <c r="J8" s="150">
        <f>H8/I8</f>
        <v>0.13500000000000001</v>
      </c>
      <c r="K8" s="151">
        <v>0.05</v>
      </c>
      <c r="L8" s="149" t="s">
        <v>28</v>
      </c>
      <c r="M8" s="150" t="s">
        <v>31</v>
      </c>
      <c r="N8" s="10"/>
      <c r="O8" s="10"/>
      <c r="P8" s="10"/>
      <c r="Q8" s="10"/>
      <c r="R8" s="10"/>
      <c r="S8" s="10"/>
      <c r="T8" s="10"/>
      <c r="U8" s="10"/>
      <c r="V8" s="10"/>
      <c r="W8" s="10"/>
      <c r="X8" s="10"/>
      <c r="Y8" s="10"/>
      <c r="Z8" s="10"/>
      <c r="AA8" s="10"/>
    </row>
    <row r="9" spans="1:27">
      <c r="A9" s="146">
        <v>2004</v>
      </c>
      <c r="B9" s="147" t="s">
        <v>27</v>
      </c>
      <c r="C9" s="445" t="s">
        <v>282</v>
      </c>
      <c r="D9" s="446"/>
      <c r="E9" s="148">
        <v>8.64</v>
      </c>
      <c r="F9" s="149">
        <v>1000</v>
      </c>
      <c r="G9" s="150">
        <f t="shared" si="0"/>
        <v>8.6400000000000001E-3</v>
      </c>
      <c r="H9" s="151">
        <v>0.95</v>
      </c>
      <c r="I9" s="149">
        <v>10</v>
      </c>
      <c r="J9" s="150">
        <f>H9/I9</f>
        <v>9.5000000000000001E-2</v>
      </c>
      <c r="K9" s="151">
        <v>0.05</v>
      </c>
      <c r="L9" s="149" t="s">
        <v>28</v>
      </c>
      <c r="M9" s="150" t="s">
        <v>30</v>
      </c>
      <c r="N9" s="10"/>
      <c r="O9" s="10"/>
      <c r="P9" s="10"/>
      <c r="Q9" s="10"/>
      <c r="R9" s="10"/>
      <c r="S9" s="10"/>
      <c r="T9" s="10"/>
      <c r="U9" s="10"/>
      <c r="V9" s="10"/>
      <c r="W9" s="10"/>
      <c r="X9" s="10"/>
      <c r="Y9" s="10"/>
      <c r="Z9" s="10"/>
      <c r="AA9" s="10"/>
    </row>
    <row r="10" spans="1:27">
      <c r="A10" s="146">
        <v>2005</v>
      </c>
      <c r="B10" s="147" t="s">
        <v>27</v>
      </c>
      <c r="C10" s="445" t="s">
        <v>283</v>
      </c>
      <c r="D10" s="446"/>
      <c r="E10" s="148">
        <v>2.8</v>
      </c>
      <c r="F10" s="149">
        <v>1000</v>
      </c>
      <c r="G10" s="150">
        <f t="shared" si="0"/>
        <v>2.8E-3</v>
      </c>
      <c r="H10" s="151">
        <v>0.39100000000000001</v>
      </c>
      <c r="I10" s="149">
        <v>10</v>
      </c>
      <c r="J10" s="150">
        <f>H10/I10</f>
        <v>3.9100000000000003E-2</v>
      </c>
      <c r="K10" s="151">
        <v>0.05</v>
      </c>
      <c r="L10" s="149" t="s">
        <v>28</v>
      </c>
      <c r="M10" s="150" t="s">
        <v>31</v>
      </c>
      <c r="N10" s="10"/>
      <c r="O10" s="10"/>
      <c r="P10" s="10"/>
      <c r="Q10" s="10"/>
      <c r="R10" s="10"/>
      <c r="S10" s="10"/>
      <c r="T10" s="10"/>
      <c r="U10" s="10"/>
      <c r="V10" s="10"/>
      <c r="W10" s="10"/>
      <c r="X10" s="10"/>
      <c r="Y10" s="10"/>
      <c r="Z10" s="10"/>
      <c r="AA10" s="10"/>
    </row>
    <row r="11" spans="1:27">
      <c r="A11" s="146">
        <v>2006</v>
      </c>
      <c r="B11" s="147" t="s">
        <v>27</v>
      </c>
      <c r="C11" s="445" t="s">
        <v>284</v>
      </c>
      <c r="D11" s="446"/>
      <c r="E11" s="148">
        <v>15</v>
      </c>
      <c r="F11" s="149">
        <v>1000</v>
      </c>
      <c r="G11" s="150">
        <f t="shared" si="0"/>
        <v>1.4999999999999999E-2</v>
      </c>
      <c r="H11" s="151">
        <v>0.41899999999999998</v>
      </c>
      <c r="I11" s="149">
        <v>10</v>
      </c>
      <c r="J11" s="150">
        <f t="shared" ref="J11:J14" si="1">H11/I11</f>
        <v>4.19E-2</v>
      </c>
      <c r="K11" s="151">
        <v>0.05</v>
      </c>
      <c r="L11" s="149" t="s">
        <v>28</v>
      </c>
      <c r="M11" s="150" t="s">
        <v>31</v>
      </c>
      <c r="N11" s="10"/>
      <c r="O11" s="10"/>
      <c r="P11" s="10"/>
      <c r="Q11" s="10"/>
      <c r="R11" s="10"/>
      <c r="S11" s="10"/>
      <c r="T11" s="10"/>
      <c r="U11" s="10"/>
      <c r="V11" s="10"/>
      <c r="W11" s="10"/>
      <c r="X11" s="10"/>
      <c r="Y11" s="10"/>
      <c r="Z11" s="10"/>
      <c r="AA11" s="10"/>
    </row>
    <row r="12" spans="1:27">
      <c r="A12" s="146">
        <v>2007</v>
      </c>
      <c r="B12" s="147" t="s">
        <v>27</v>
      </c>
      <c r="C12" s="445" t="s">
        <v>285</v>
      </c>
      <c r="D12" s="446"/>
      <c r="E12" s="148">
        <v>27</v>
      </c>
      <c r="F12" s="149">
        <v>1000</v>
      </c>
      <c r="G12" s="150">
        <f t="shared" si="0"/>
        <v>2.7E-2</v>
      </c>
      <c r="H12" s="151">
        <v>0.2</v>
      </c>
      <c r="I12" s="149">
        <v>10</v>
      </c>
      <c r="J12" s="150">
        <f t="shared" si="1"/>
        <v>0.02</v>
      </c>
      <c r="K12" s="151">
        <v>0.05</v>
      </c>
      <c r="L12" s="149" t="s">
        <v>28</v>
      </c>
      <c r="M12" s="150" t="s">
        <v>31</v>
      </c>
      <c r="N12" s="10"/>
      <c r="O12" s="10"/>
      <c r="P12" s="10"/>
      <c r="Q12" s="10"/>
      <c r="R12" s="10"/>
      <c r="S12" s="10"/>
      <c r="T12" s="10"/>
      <c r="U12" s="10"/>
      <c r="V12" s="10"/>
      <c r="W12" s="10"/>
      <c r="X12" s="10"/>
      <c r="Y12" s="10"/>
      <c r="Z12" s="10"/>
      <c r="AA12" s="10"/>
    </row>
    <row r="13" spans="1:27">
      <c r="A13" s="146">
        <v>2008</v>
      </c>
      <c r="B13" s="147" t="s">
        <v>27</v>
      </c>
      <c r="C13" s="445" t="s">
        <v>286</v>
      </c>
      <c r="D13" s="446"/>
      <c r="E13" s="148">
        <v>7.1</v>
      </c>
      <c r="F13" s="149">
        <v>1000</v>
      </c>
      <c r="G13" s="150">
        <f t="shared" si="0"/>
        <v>7.0999999999999995E-3</v>
      </c>
      <c r="H13" s="151">
        <v>1.9</v>
      </c>
      <c r="I13" s="149">
        <v>50</v>
      </c>
      <c r="J13" s="150">
        <f t="shared" si="1"/>
        <v>3.7999999999999999E-2</v>
      </c>
      <c r="K13" s="151">
        <v>0.05</v>
      </c>
      <c r="L13" s="149" t="s">
        <v>28</v>
      </c>
      <c r="M13" s="150" t="s">
        <v>30</v>
      </c>
      <c r="N13" s="10"/>
      <c r="O13" s="10"/>
      <c r="P13" s="10"/>
      <c r="Q13" s="10"/>
      <c r="R13" s="10"/>
      <c r="S13" s="10"/>
      <c r="T13" s="10"/>
      <c r="U13" s="10"/>
      <c r="V13" s="10"/>
      <c r="W13" s="10"/>
      <c r="X13" s="10"/>
      <c r="Y13" s="10"/>
      <c r="Z13" s="10"/>
      <c r="AA13" s="10"/>
    </row>
    <row r="14" spans="1:27">
      <c r="A14" s="146">
        <v>2009</v>
      </c>
      <c r="B14" s="147" t="s">
        <v>27</v>
      </c>
      <c r="C14" s="445" t="s">
        <v>287</v>
      </c>
      <c r="D14" s="446"/>
      <c r="E14" s="148">
        <v>4.5999999999999996</v>
      </c>
      <c r="F14" s="149">
        <v>1000</v>
      </c>
      <c r="G14" s="150">
        <f t="shared" si="0"/>
        <v>4.5999999999999999E-3</v>
      </c>
      <c r="H14" s="151">
        <v>0.14000000000000001</v>
      </c>
      <c r="I14" s="149">
        <v>10</v>
      </c>
      <c r="J14" s="150">
        <f t="shared" si="1"/>
        <v>1.4000000000000002E-2</v>
      </c>
      <c r="K14" s="151">
        <v>0.05</v>
      </c>
      <c r="L14" s="149" t="s">
        <v>28</v>
      </c>
      <c r="M14" s="150" t="s">
        <v>31</v>
      </c>
      <c r="N14" s="10"/>
      <c r="O14" s="10"/>
      <c r="P14" s="10"/>
      <c r="Q14" s="10"/>
      <c r="R14" s="10"/>
      <c r="S14" s="10"/>
      <c r="T14" s="10"/>
      <c r="U14" s="10"/>
      <c r="V14" s="10"/>
      <c r="W14" s="10"/>
      <c r="X14" s="10"/>
      <c r="Y14" s="10"/>
      <c r="Z14" s="10"/>
      <c r="AA14" s="10"/>
    </row>
    <row r="15" spans="1:27">
      <c r="A15" s="146">
        <v>2010</v>
      </c>
      <c r="B15" s="147" t="s">
        <v>27</v>
      </c>
      <c r="C15" s="445" t="s">
        <v>288</v>
      </c>
      <c r="D15" s="446"/>
      <c r="E15" s="148">
        <v>0.56999999999999995</v>
      </c>
      <c r="F15" s="149">
        <v>10000</v>
      </c>
      <c r="G15" s="150">
        <f t="shared" si="0"/>
        <v>5.6999999999999996E-5</v>
      </c>
      <c r="H15" s="151"/>
      <c r="I15" s="149"/>
      <c r="J15" s="150">
        <f t="shared" ref="J15:J21" si="2">G15</f>
        <v>5.6999999999999996E-5</v>
      </c>
      <c r="K15" s="151">
        <v>0.05</v>
      </c>
      <c r="L15" s="149" t="s">
        <v>28</v>
      </c>
      <c r="M15" s="150" t="s">
        <v>31</v>
      </c>
      <c r="N15" s="10"/>
      <c r="O15" s="10"/>
      <c r="P15" s="10"/>
      <c r="Q15" s="10"/>
      <c r="R15" s="10"/>
      <c r="S15" s="10"/>
      <c r="T15" s="10"/>
      <c r="U15" s="10"/>
      <c r="V15" s="10"/>
      <c r="W15" s="10"/>
      <c r="X15" s="10"/>
      <c r="Y15" s="10"/>
      <c r="Z15" s="10"/>
      <c r="AA15" s="10"/>
    </row>
    <row r="16" spans="1:27">
      <c r="A16" s="146">
        <v>2011</v>
      </c>
      <c r="B16" s="147" t="s">
        <v>27</v>
      </c>
      <c r="C16" s="445" t="s">
        <v>289</v>
      </c>
      <c r="D16" s="446"/>
      <c r="E16" s="148">
        <v>18</v>
      </c>
      <c r="F16" s="149">
        <v>1000</v>
      </c>
      <c r="G16" s="150">
        <f t="shared" si="0"/>
        <v>1.7999999999999999E-2</v>
      </c>
      <c r="H16" s="151"/>
      <c r="I16" s="149"/>
      <c r="J16" s="150">
        <f t="shared" si="2"/>
        <v>1.7999999999999999E-2</v>
      </c>
      <c r="K16" s="151">
        <v>0.05</v>
      </c>
      <c r="L16" s="149" t="s">
        <v>28</v>
      </c>
      <c r="M16" s="150" t="s">
        <v>30</v>
      </c>
      <c r="N16" s="10"/>
      <c r="O16" s="10"/>
      <c r="P16" s="10"/>
      <c r="Q16" s="10"/>
      <c r="R16" s="10"/>
      <c r="S16" s="10"/>
      <c r="T16" s="10"/>
      <c r="U16" s="10"/>
      <c r="V16" s="10"/>
      <c r="W16" s="10"/>
      <c r="X16" s="10"/>
      <c r="Y16" s="10"/>
      <c r="Z16" s="10"/>
      <c r="AA16" s="10"/>
    </row>
    <row r="17" spans="1:27">
      <c r="A17" s="146">
        <v>2012</v>
      </c>
      <c r="B17" s="147" t="s">
        <v>27</v>
      </c>
      <c r="C17" s="445" t="s">
        <v>290</v>
      </c>
      <c r="D17" s="446"/>
      <c r="E17" s="148">
        <v>2</v>
      </c>
      <c r="F17" s="149">
        <v>1000</v>
      </c>
      <c r="G17" s="150">
        <f t="shared" si="0"/>
        <v>2E-3</v>
      </c>
      <c r="H17" s="151"/>
      <c r="I17" s="149"/>
      <c r="J17" s="150">
        <f t="shared" si="2"/>
        <v>2E-3</v>
      </c>
      <c r="K17" s="151">
        <v>0.05</v>
      </c>
      <c r="L17" s="149" t="s">
        <v>28</v>
      </c>
      <c r="M17" s="150" t="s">
        <v>30</v>
      </c>
      <c r="N17" s="10"/>
      <c r="O17" s="10"/>
      <c r="P17" s="10"/>
      <c r="Q17" s="10"/>
      <c r="R17" s="10"/>
      <c r="S17" s="10"/>
      <c r="T17" s="10"/>
      <c r="U17" s="10"/>
      <c r="V17" s="10"/>
      <c r="W17" s="10"/>
      <c r="X17" s="10"/>
      <c r="Y17" s="10"/>
      <c r="Z17" s="10"/>
      <c r="AA17" s="10"/>
    </row>
    <row r="18" spans="1:27">
      <c r="A18" s="146">
        <v>2013</v>
      </c>
      <c r="B18" s="147" t="s">
        <v>27</v>
      </c>
      <c r="C18" s="445" t="s">
        <v>291</v>
      </c>
      <c r="D18" s="446"/>
      <c r="E18" s="148">
        <v>0.73</v>
      </c>
      <c r="F18" s="149">
        <v>1000</v>
      </c>
      <c r="G18" s="150">
        <f t="shared" si="0"/>
        <v>7.2999999999999996E-4</v>
      </c>
      <c r="H18" s="151"/>
      <c r="I18" s="149"/>
      <c r="J18" s="150">
        <f t="shared" si="2"/>
        <v>7.2999999999999996E-4</v>
      </c>
      <c r="K18" s="151">
        <v>0.05</v>
      </c>
      <c r="L18" s="149" t="s">
        <v>28</v>
      </c>
      <c r="M18" s="150" t="s">
        <v>30</v>
      </c>
      <c r="N18" s="10"/>
      <c r="O18" s="10"/>
      <c r="P18" s="10"/>
      <c r="Q18" s="10"/>
      <c r="R18" s="10"/>
      <c r="S18" s="10"/>
      <c r="T18" s="10"/>
      <c r="U18" s="10"/>
      <c r="V18" s="10"/>
      <c r="W18" s="10"/>
      <c r="X18" s="10"/>
      <c r="Y18" s="10"/>
      <c r="Z18" s="10"/>
      <c r="AA18" s="10"/>
    </row>
    <row r="19" spans="1:27">
      <c r="A19" s="146">
        <v>2014</v>
      </c>
      <c r="B19" s="147" t="s">
        <v>27</v>
      </c>
      <c r="C19" s="445" t="s">
        <v>292</v>
      </c>
      <c r="D19" s="446"/>
      <c r="E19" s="148">
        <v>100</v>
      </c>
      <c r="F19" s="149">
        <v>1000</v>
      </c>
      <c r="G19" s="150">
        <f t="shared" si="0"/>
        <v>0.1</v>
      </c>
      <c r="H19" s="151"/>
      <c r="I19" s="149"/>
      <c r="J19" s="150">
        <f t="shared" si="2"/>
        <v>0.1</v>
      </c>
      <c r="K19" s="151">
        <v>0.05</v>
      </c>
      <c r="L19" s="149" t="s">
        <v>28</v>
      </c>
      <c r="M19" s="150" t="s">
        <v>30</v>
      </c>
      <c r="N19" s="10"/>
      <c r="O19" s="10"/>
      <c r="P19" s="10"/>
      <c r="Q19" s="10"/>
      <c r="R19" s="10"/>
      <c r="S19" s="10"/>
      <c r="T19" s="10"/>
      <c r="U19" s="10"/>
      <c r="V19" s="10"/>
      <c r="W19" s="10"/>
      <c r="X19" s="10"/>
      <c r="Y19" s="10"/>
      <c r="Z19" s="10"/>
      <c r="AA19" s="10"/>
    </row>
    <row r="20" spans="1:27">
      <c r="A20" s="146">
        <v>2015</v>
      </c>
      <c r="B20" s="147" t="s">
        <v>27</v>
      </c>
      <c r="C20" s="445" t="s">
        <v>293</v>
      </c>
      <c r="D20" s="446"/>
      <c r="E20" s="148">
        <v>6.6</v>
      </c>
      <c r="F20" s="149">
        <v>1000</v>
      </c>
      <c r="G20" s="150">
        <f t="shared" si="0"/>
        <v>6.6E-3</v>
      </c>
      <c r="H20" s="151"/>
      <c r="I20" s="149"/>
      <c r="J20" s="150">
        <f t="shared" si="2"/>
        <v>6.6E-3</v>
      </c>
      <c r="K20" s="151">
        <v>0.05</v>
      </c>
      <c r="L20" s="149" t="s">
        <v>28</v>
      </c>
      <c r="M20" s="150" t="s">
        <v>30</v>
      </c>
      <c r="N20" s="10"/>
      <c r="O20" s="10"/>
      <c r="P20" s="10"/>
      <c r="Q20" s="10"/>
      <c r="R20" s="10"/>
      <c r="S20" s="10"/>
      <c r="T20" s="10"/>
      <c r="U20" s="10"/>
      <c r="V20" s="10"/>
      <c r="W20" s="10"/>
      <c r="X20" s="10"/>
      <c r="Y20" s="10"/>
      <c r="Z20" s="10"/>
      <c r="AA20" s="10"/>
    </row>
    <row r="21" spans="1:27">
      <c r="A21" s="146">
        <v>2016</v>
      </c>
      <c r="B21" s="147" t="s">
        <v>27</v>
      </c>
      <c r="C21" s="445" t="s">
        <v>294</v>
      </c>
      <c r="D21" s="446"/>
      <c r="E21" s="148">
        <v>0.88</v>
      </c>
      <c r="F21" s="149">
        <v>1000</v>
      </c>
      <c r="G21" s="150">
        <f t="shared" si="0"/>
        <v>8.8000000000000003E-4</v>
      </c>
      <c r="H21" s="151"/>
      <c r="I21" s="149"/>
      <c r="J21" s="150">
        <f t="shared" si="2"/>
        <v>8.8000000000000003E-4</v>
      </c>
      <c r="K21" s="151">
        <v>0.05</v>
      </c>
      <c r="L21" s="149" t="s">
        <v>28</v>
      </c>
      <c r="M21" s="150" t="s">
        <v>30</v>
      </c>
      <c r="N21" s="10"/>
      <c r="O21" s="10"/>
      <c r="P21" s="10"/>
      <c r="Q21" s="10"/>
      <c r="R21" s="10"/>
      <c r="S21" s="10"/>
      <c r="T21" s="10"/>
      <c r="U21" s="10"/>
      <c r="V21" s="10"/>
      <c r="W21" s="10"/>
      <c r="X21" s="10"/>
      <c r="Y21" s="10"/>
      <c r="Z21" s="10"/>
      <c r="AA21" s="10"/>
    </row>
    <row r="22" spans="1:27">
      <c r="A22" s="146">
        <v>2017</v>
      </c>
      <c r="B22" s="147" t="s">
        <v>27</v>
      </c>
      <c r="C22" s="445" t="s">
        <v>295</v>
      </c>
      <c r="D22" s="446"/>
      <c r="E22" s="148">
        <v>1.96</v>
      </c>
      <c r="F22" s="149">
        <v>1000</v>
      </c>
      <c r="G22" s="150">
        <f t="shared" si="0"/>
        <v>1.9599999999999999E-3</v>
      </c>
      <c r="H22" s="151"/>
      <c r="I22" s="149"/>
      <c r="J22" s="150">
        <v>1.9599999999999999E-3</v>
      </c>
      <c r="K22" s="151">
        <v>0.5</v>
      </c>
      <c r="L22" s="149" t="s">
        <v>32</v>
      </c>
      <c r="M22" s="150" t="s">
        <v>30</v>
      </c>
      <c r="N22" s="10"/>
      <c r="O22" s="10"/>
      <c r="P22" s="10"/>
      <c r="Q22" s="10"/>
      <c r="R22" s="10"/>
      <c r="S22" s="10"/>
      <c r="T22" s="10"/>
      <c r="U22" s="10"/>
      <c r="V22" s="10"/>
      <c r="W22" s="10"/>
      <c r="X22" s="10"/>
      <c r="Y22" s="10"/>
      <c r="Z22" s="10"/>
      <c r="AA22" s="10"/>
    </row>
    <row r="23" spans="1:27">
      <c r="A23" s="146">
        <v>2018</v>
      </c>
      <c r="B23" s="147" t="s">
        <v>27</v>
      </c>
      <c r="C23" s="445" t="s">
        <v>296</v>
      </c>
      <c r="D23" s="446"/>
      <c r="E23" s="148">
        <v>10</v>
      </c>
      <c r="F23" s="149">
        <v>1000</v>
      </c>
      <c r="G23" s="150">
        <f t="shared" si="0"/>
        <v>0.01</v>
      </c>
      <c r="H23" s="151"/>
      <c r="I23" s="149"/>
      <c r="J23" s="150">
        <f>G23</f>
        <v>0.01</v>
      </c>
      <c r="K23" s="151">
        <v>0.05</v>
      </c>
      <c r="L23" s="149" t="s">
        <v>28</v>
      </c>
      <c r="M23" s="150" t="s">
        <v>30</v>
      </c>
      <c r="N23" s="10"/>
      <c r="O23" s="10"/>
      <c r="P23" s="10"/>
      <c r="Q23" s="10"/>
      <c r="R23" s="10"/>
      <c r="S23" s="10"/>
      <c r="T23" s="10"/>
      <c r="U23" s="10"/>
      <c r="V23" s="10"/>
      <c r="W23" s="10"/>
      <c r="X23" s="10"/>
      <c r="Y23" s="10"/>
      <c r="Z23" s="10"/>
      <c r="AA23" s="10"/>
    </row>
    <row r="24" spans="1:27">
      <c r="A24" s="146">
        <v>2019</v>
      </c>
      <c r="B24" s="147" t="s">
        <v>27</v>
      </c>
      <c r="C24" s="445" t="s">
        <v>297</v>
      </c>
      <c r="D24" s="446"/>
      <c r="E24" s="148">
        <v>6.1</v>
      </c>
      <c r="F24" s="149">
        <v>1000</v>
      </c>
      <c r="G24" s="150">
        <f t="shared" si="0"/>
        <v>6.0999999999999995E-3</v>
      </c>
      <c r="H24" s="151"/>
      <c r="I24" s="149"/>
      <c r="J24" s="150">
        <f>G24</f>
        <v>6.0999999999999995E-3</v>
      </c>
      <c r="K24" s="151">
        <v>0.05</v>
      </c>
      <c r="L24" s="149" t="s">
        <v>28</v>
      </c>
      <c r="M24" s="150" t="s">
        <v>30</v>
      </c>
      <c r="N24" s="10"/>
      <c r="O24" s="10"/>
      <c r="P24" s="10"/>
      <c r="Q24" s="10"/>
      <c r="R24" s="10"/>
      <c r="S24" s="10"/>
      <c r="T24" s="10"/>
      <c r="U24" s="10"/>
      <c r="V24" s="10"/>
      <c r="W24" s="10"/>
      <c r="X24" s="10"/>
      <c r="Y24" s="10"/>
      <c r="Z24" s="10"/>
      <c r="AA24" s="10"/>
    </row>
    <row r="25" spans="1:27">
      <c r="A25" s="146">
        <v>2020</v>
      </c>
      <c r="B25" s="147" t="s">
        <v>27</v>
      </c>
      <c r="C25" s="445" t="s">
        <v>298</v>
      </c>
      <c r="D25" s="446"/>
      <c r="E25" s="148">
        <v>10</v>
      </c>
      <c r="F25" s="149">
        <v>1000</v>
      </c>
      <c r="G25" s="150">
        <f t="shared" si="0"/>
        <v>0.01</v>
      </c>
      <c r="H25" s="151"/>
      <c r="I25" s="149"/>
      <c r="J25" s="150">
        <f>G25</f>
        <v>0.01</v>
      </c>
      <c r="K25" s="151">
        <v>0.05</v>
      </c>
      <c r="L25" s="149" t="s">
        <v>28</v>
      </c>
      <c r="M25" s="150" t="s">
        <v>30</v>
      </c>
      <c r="N25" s="10"/>
      <c r="O25" s="10"/>
      <c r="P25" s="10"/>
      <c r="Q25" s="10"/>
      <c r="R25" s="10"/>
      <c r="S25" s="10"/>
      <c r="T25" s="10"/>
      <c r="U25" s="10"/>
      <c r="V25" s="10"/>
      <c r="W25" s="10"/>
      <c r="X25" s="10"/>
      <c r="Y25" s="10"/>
      <c r="Z25" s="10"/>
      <c r="AA25" s="10"/>
    </row>
    <row r="26" spans="1:27">
      <c r="A26" s="146">
        <v>2021</v>
      </c>
      <c r="B26" s="147" t="s">
        <v>27</v>
      </c>
      <c r="C26" s="445" t="s">
        <v>299</v>
      </c>
      <c r="D26" s="446"/>
      <c r="E26" s="148">
        <v>9</v>
      </c>
      <c r="F26" s="149">
        <v>10000</v>
      </c>
      <c r="G26" s="150">
        <f t="shared" si="0"/>
        <v>8.9999999999999998E-4</v>
      </c>
      <c r="H26" s="151">
        <v>0.25</v>
      </c>
      <c r="I26" s="149">
        <v>50</v>
      </c>
      <c r="J26" s="150">
        <f>H26/I26</f>
        <v>5.0000000000000001E-3</v>
      </c>
      <c r="K26" s="151">
        <v>0.05</v>
      </c>
      <c r="L26" s="149" t="s">
        <v>28</v>
      </c>
      <c r="M26" s="150" t="s">
        <v>29</v>
      </c>
      <c r="N26" s="10"/>
      <c r="O26" s="10"/>
      <c r="P26" s="10"/>
      <c r="Q26" s="10"/>
      <c r="R26" s="10"/>
      <c r="S26" s="10"/>
      <c r="T26" s="10"/>
      <c r="U26" s="10"/>
      <c r="V26" s="10"/>
      <c r="W26" s="10"/>
      <c r="X26" s="10"/>
      <c r="Y26" s="10"/>
      <c r="Z26" s="10"/>
      <c r="AA26" s="10"/>
    </row>
    <row r="27" spans="1:27">
      <c r="A27" s="146">
        <v>2022</v>
      </c>
      <c r="B27" s="147" t="s">
        <v>27</v>
      </c>
      <c r="C27" s="445" t="s">
        <v>300</v>
      </c>
      <c r="D27" s="446"/>
      <c r="E27" s="148">
        <v>0.80649999999999999</v>
      </c>
      <c r="F27" s="149">
        <v>1000</v>
      </c>
      <c r="G27" s="150">
        <f t="shared" si="0"/>
        <v>8.0650000000000003E-4</v>
      </c>
      <c r="H27" s="151">
        <v>0.23</v>
      </c>
      <c r="I27" s="149">
        <v>50</v>
      </c>
      <c r="J27" s="150">
        <f>H27/I27</f>
        <v>4.5999999999999999E-3</v>
      </c>
      <c r="K27" s="151">
        <v>0.05</v>
      </c>
      <c r="L27" s="149" t="s">
        <v>28</v>
      </c>
      <c r="M27" s="150" t="s">
        <v>29</v>
      </c>
      <c r="N27" s="10"/>
      <c r="O27" s="10"/>
      <c r="P27" s="10"/>
      <c r="Q27" s="10"/>
      <c r="R27" s="10"/>
      <c r="S27" s="10"/>
      <c r="T27" s="10"/>
      <c r="U27" s="10"/>
      <c r="V27" s="10"/>
      <c r="W27" s="10"/>
      <c r="X27" s="10"/>
      <c r="Y27" s="10"/>
      <c r="Z27" s="10"/>
      <c r="AA27" s="10"/>
    </row>
    <row r="28" spans="1:27">
      <c r="A28" s="146">
        <v>2023</v>
      </c>
      <c r="B28" s="147" t="s">
        <v>27</v>
      </c>
      <c r="C28" s="445" t="s">
        <v>301</v>
      </c>
      <c r="D28" s="446"/>
      <c r="E28" s="148">
        <v>3.3</v>
      </c>
      <c r="F28" s="149">
        <v>10000</v>
      </c>
      <c r="G28" s="150">
        <f t="shared" si="0"/>
        <v>3.3E-4</v>
      </c>
      <c r="H28" s="151"/>
      <c r="I28" s="149"/>
      <c r="J28" s="150">
        <f>G28</f>
        <v>3.3E-4</v>
      </c>
      <c r="K28" s="151">
        <v>0.05</v>
      </c>
      <c r="L28" s="149" t="s">
        <v>28</v>
      </c>
      <c r="M28" s="150" t="s">
        <v>29</v>
      </c>
      <c r="N28" s="10"/>
      <c r="O28" s="10"/>
      <c r="P28" s="10"/>
      <c r="Q28" s="10"/>
      <c r="R28" s="10"/>
      <c r="S28" s="10"/>
      <c r="T28" s="10"/>
      <c r="U28" s="10"/>
      <c r="V28" s="10"/>
      <c r="W28" s="10"/>
      <c r="X28" s="10"/>
      <c r="Y28" s="10"/>
      <c r="Z28" s="10"/>
      <c r="AA28" s="10"/>
    </row>
    <row r="29" spans="1:27">
      <c r="A29" s="146">
        <v>2024</v>
      </c>
      <c r="B29" s="147" t="s">
        <v>27</v>
      </c>
      <c r="C29" s="445" t="s">
        <v>302</v>
      </c>
      <c r="D29" s="446"/>
      <c r="E29" s="148">
        <v>0.5</v>
      </c>
      <c r="F29" s="149">
        <v>5000</v>
      </c>
      <c r="G29" s="150">
        <f t="shared" si="0"/>
        <v>1E-4</v>
      </c>
      <c r="H29" s="151"/>
      <c r="I29" s="149"/>
      <c r="J29" s="150">
        <f>G29</f>
        <v>1E-4</v>
      </c>
      <c r="K29" s="151">
        <v>0.05</v>
      </c>
      <c r="L29" s="149" t="s">
        <v>28</v>
      </c>
      <c r="M29" s="150" t="s">
        <v>29</v>
      </c>
      <c r="N29" s="10"/>
      <c r="O29" s="10"/>
      <c r="P29" s="10"/>
      <c r="Q29" s="10"/>
      <c r="R29" s="10"/>
      <c r="S29" s="10"/>
      <c r="T29" s="10"/>
      <c r="U29" s="10"/>
      <c r="V29" s="10"/>
      <c r="W29" s="10"/>
      <c r="X29" s="10"/>
      <c r="Y29" s="10"/>
      <c r="Z29" s="10"/>
      <c r="AA29" s="10"/>
    </row>
    <row r="30" spans="1:27">
      <c r="A30" s="146">
        <v>2025</v>
      </c>
      <c r="B30" s="147" t="s">
        <v>27</v>
      </c>
      <c r="C30" s="445" t="s">
        <v>33</v>
      </c>
      <c r="D30" s="446"/>
      <c r="E30" s="148">
        <v>22</v>
      </c>
      <c r="F30" s="149">
        <v>1000</v>
      </c>
      <c r="G30" s="150">
        <f t="shared" si="0"/>
        <v>2.1999999999999999E-2</v>
      </c>
      <c r="H30" s="151">
        <v>10</v>
      </c>
      <c r="I30" s="149">
        <v>100</v>
      </c>
      <c r="J30" s="150">
        <f>H30/I30</f>
        <v>0.1</v>
      </c>
      <c r="K30" s="151">
        <v>0.05</v>
      </c>
      <c r="L30" s="149" t="s">
        <v>28</v>
      </c>
      <c r="M30" s="150" t="s">
        <v>31</v>
      </c>
      <c r="N30" s="10"/>
      <c r="O30" s="10"/>
      <c r="P30" s="10"/>
      <c r="Q30" s="10"/>
      <c r="R30" s="10"/>
      <c r="S30" s="10"/>
      <c r="T30" s="10"/>
      <c r="U30" s="10"/>
      <c r="V30" s="10"/>
      <c r="W30" s="10"/>
      <c r="X30" s="10"/>
      <c r="Y30" s="10"/>
      <c r="Z30" s="10"/>
      <c r="AA30" s="10"/>
    </row>
    <row r="31" spans="1:27">
      <c r="A31" s="146">
        <v>2026</v>
      </c>
      <c r="B31" s="147" t="s">
        <v>27</v>
      </c>
      <c r="C31" s="445" t="s">
        <v>34</v>
      </c>
      <c r="D31" s="446"/>
      <c r="E31" s="148">
        <v>56</v>
      </c>
      <c r="F31" s="149">
        <v>10000</v>
      </c>
      <c r="G31" s="150">
        <f t="shared" si="0"/>
        <v>5.5999999999999999E-3</v>
      </c>
      <c r="H31" s="151"/>
      <c r="I31" s="149"/>
      <c r="J31" s="150">
        <f>G31</f>
        <v>5.5999999999999999E-3</v>
      </c>
      <c r="K31" s="151">
        <v>0.05</v>
      </c>
      <c r="L31" s="149" t="s">
        <v>28</v>
      </c>
      <c r="M31" s="150" t="s">
        <v>31</v>
      </c>
      <c r="N31" s="10"/>
      <c r="O31" s="10"/>
      <c r="P31" s="10"/>
      <c r="Q31" s="10"/>
      <c r="R31" s="10"/>
      <c r="S31" s="10"/>
      <c r="T31" s="10"/>
      <c r="U31" s="10"/>
      <c r="V31" s="10"/>
      <c r="W31" s="10"/>
      <c r="X31" s="10"/>
      <c r="Y31" s="10"/>
      <c r="Z31" s="10"/>
      <c r="AA31" s="10"/>
    </row>
    <row r="32" spans="1:27">
      <c r="A32" s="146">
        <v>2027</v>
      </c>
      <c r="B32" s="147" t="s">
        <v>27</v>
      </c>
      <c r="C32" s="445" t="s">
        <v>303</v>
      </c>
      <c r="D32" s="446"/>
      <c r="E32" s="148">
        <v>100</v>
      </c>
      <c r="F32" s="149">
        <v>10000</v>
      </c>
      <c r="G32" s="150">
        <f t="shared" si="0"/>
        <v>0.01</v>
      </c>
      <c r="H32" s="151"/>
      <c r="I32" s="149"/>
      <c r="J32" s="150">
        <f>G32</f>
        <v>0.01</v>
      </c>
      <c r="K32" s="151">
        <v>0.05</v>
      </c>
      <c r="L32" s="149" t="s">
        <v>28</v>
      </c>
      <c r="M32" s="150" t="s">
        <v>30</v>
      </c>
      <c r="N32" s="10"/>
      <c r="O32" s="10"/>
      <c r="P32" s="10"/>
      <c r="Q32" s="10"/>
      <c r="R32" s="10"/>
      <c r="S32" s="10"/>
      <c r="T32" s="10"/>
      <c r="U32" s="10"/>
      <c r="V32" s="10"/>
      <c r="W32" s="10"/>
      <c r="X32" s="10"/>
      <c r="Y32" s="10"/>
      <c r="Z32" s="10"/>
      <c r="AA32" s="10"/>
    </row>
    <row r="33" spans="1:27">
      <c r="A33" s="146">
        <v>2028</v>
      </c>
      <c r="B33" s="147" t="s">
        <v>27</v>
      </c>
      <c r="C33" s="445" t="s">
        <v>304</v>
      </c>
      <c r="D33" s="446"/>
      <c r="E33" s="148">
        <v>8.8000000000000007</v>
      </c>
      <c r="F33" s="149">
        <v>1000</v>
      </c>
      <c r="G33" s="150">
        <f t="shared" si="0"/>
        <v>8.8000000000000005E-3</v>
      </c>
      <c r="H33" s="151">
        <v>5</v>
      </c>
      <c r="I33" s="149">
        <v>100</v>
      </c>
      <c r="J33" s="150">
        <f>H33/I33</f>
        <v>0.05</v>
      </c>
      <c r="K33" s="151">
        <v>0.05</v>
      </c>
      <c r="L33" s="149" t="s">
        <v>28</v>
      </c>
      <c r="M33" s="150" t="s">
        <v>30</v>
      </c>
      <c r="N33" s="10"/>
      <c r="O33" s="10"/>
      <c r="P33" s="10"/>
      <c r="Q33" s="10"/>
      <c r="R33" s="10"/>
      <c r="S33" s="10"/>
      <c r="T33" s="10"/>
      <c r="U33" s="10"/>
      <c r="V33" s="10"/>
      <c r="W33" s="10"/>
      <c r="X33" s="10"/>
      <c r="Y33" s="10"/>
      <c r="Z33" s="10"/>
      <c r="AA33" s="10"/>
    </row>
    <row r="34" spans="1:27">
      <c r="A34" s="146">
        <v>2029</v>
      </c>
      <c r="B34" s="147" t="s">
        <v>27</v>
      </c>
      <c r="C34" s="445" t="s">
        <v>305</v>
      </c>
      <c r="D34" s="446"/>
      <c r="E34" s="148">
        <v>38</v>
      </c>
      <c r="F34" s="149">
        <v>1000</v>
      </c>
      <c r="G34" s="150">
        <f t="shared" si="0"/>
        <v>3.7999999999999999E-2</v>
      </c>
      <c r="H34" s="151"/>
      <c r="I34" s="149"/>
      <c r="J34" s="150">
        <f>G34</f>
        <v>3.7999999999999999E-2</v>
      </c>
      <c r="K34" s="151">
        <v>0.05</v>
      </c>
      <c r="L34" s="149" t="s">
        <v>28</v>
      </c>
      <c r="M34" s="150" t="s">
        <v>29</v>
      </c>
      <c r="N34" s="10"/>
      <c r="O34" s="10"/>
      <c r="P34" s="10"/>
      <c r="Q34" s="10"/>
      <c r="R34" s="10"/>
      <c r="S34" s="10"/>
      <c r="T34" s="10"/>
      <c r="U34" s="10"/>
      <c r="V34" s="10"/>
      <c r="W34" s="10"/>
      <c r="X34" s="10"/>
      <c r="Y34" s="10"/>
      <c r="Z34" s="10"/>
      <c r="AA34" s="10"/>
    </row>
    <row r="35" spans="1:27">
      <c r="A35" s="146">
        <v>2030</v>
      </c>
      <c r="B35" s="147" t="s">
        <v>27</v>
      </c>
      <c r="C35" s="445" t="s">
        <v>306</v>
      </c>
      <c r="D35" s="446"/>
      <c r="E35" s="148">
        <v>0.1</v>
      </c>
      <c r="F35" s="149">
        <v>1000</v>
      </c>
      <c r="G35" s="150">
        <f t="shared" si="0"/>
        <v>1E-4</v>
      </c>
      <c r="H35" s="151">
        <v>0.32</v>
      </c>
      <c r="I35" s="149">
        <v>100</v>
      </c>
      <c r="J35" s="150">
        <f>H35/I35</f>
        <v>3.2000000000000002E-3</v>
      </c>
      <c r="K35" s="151">
        <v>0.5</v>
      </c>
      <c r="L35" s="149" t="s">
        <v>32</v>
      </c>
      <c r="M35" s="150" t="s">
        <v>30</v>
      </c>
      <c r="N35" s="10"/>
      <c r="O35" s="10"/>
      <c r="P35" s="10"/>
      <c r="Q35" s="10"/>
      <c r="R35" s="10"/>
      <c r="S35" s="10"/>
      <c r="T35" s="10"/>
      <c r="U35" s="10"/>
      <c r="V35" s="10"/>
      <c r="W35" s="10"/>
      <c r="X35" s="10"/>
      <c r="Y35" s="10"/>
      <c r="Z35" s="10"/>
      <c r="AA35" s="10"/>
    </row>
    <row r="36" spans="1:27">
      <c r="A36" s="146">
        <v>2031</v>
      </c>
      <c r="B36" s="147" t="s">
        <v>27</v>
      </c>
      <c r="C36" s="445" t="s">
        <v>307</v>
      </c>
      <c r="D36" s="446"/>
      <c r="E36" s="148">
        <v>238</v>
      </c>
      <c r="F36" s="149">
        <v>1000</v>
      </c>
      <c r="G36" s="150">
        <f t="shared" si="0"/>
        <v>0.23799999999999999</v>
      </c>
      <c r="H36" s="151"/>
      <c r="I36" s="149"/>
      <c r="J36" s="150">
        <f t="shared" ref="J36" si="3">G36</f>
        <v>0.23799999999999999</v>
      </c>
      <c r="K36" s="151">
        <v>0.05</v>
      </c>
      <c r="L36" s="149" t="s">
        <v>28</v>
      </c>
      <c r="M36" s="150" t="s">
        <v>31</v>
      </c>
      <c r="N36" s="10"/>
      <c r="O36" s="10"/>
      <c r="P36" s="10"/>
      <c r="Q36" s="10"/>
      <c r="R36" s="10"/>
      <c r="S36" s="10"/>
      <c r="T36" s="10"/>
      <c r="U36" s="10"/>
      <c r="V36" s="10"/>
      <c r="W36" s="10"/>
      <c r="X36" s="10"/>
      <c r="Y36" s="10"/>
      <c r="Z36" s="10"/>
      <c r="AA36" s="10"/>
    </row>
    <row r="37" spans="1:27" ht="13.5" thickBot="1">
      <c r="A37" s="152">
        <v>2032</v>
      </c>
      <c r="B37" s="153" t="s">
        <v>27</v>
      </c>
      <c r="C37" s="447" t="s">
        <v>308</v>
      </c>
      <c r="D37" s="448"/>
      <c r="E37" s="154">
        <v>25.1</v>
      </c>
      <c r="F37" s="155">
        <v>1000</v>
      </c>
      <c r="G37" s="156">
        <f t="shared" si="0"/>
        <v>2.5100000000000001E-2</v>
      </c>
      <c r="H37" s="157">
        <v>12.5</v>
      </c>
      <c r="I37" s="155">
        <v>50</v>
      </c>
      <c r="J37" s="156">
        <f>H37/I37</f>
        <v>0.25</v>
      </c>
      <c r="K37" s="157">
        <v>0.05</v>
      </c>
      <c r="L37" s="155" t="s">
        <v>28</v>
      </c>
      <c r="M37" s="156" t="s">
        <v>31</v>
      </c>
      <c r="N37" s="10"/>
      <c r="O37" s="10"/>
      <c r="P37" s="10"/>
      <c r="Q37" s="10"/>
      <c r="R37" s="10"/>
      <c r="S37" s="10"/>
      <c r="T37" s="10"/>
      <c r="U37" s="10"/>
      <c r="V37" s="10"/>
      <c r="W37" s="10"/>
      <c r="X37" s="10"/>
      <c r="Y37" s="10"/>
      <c r="Z37" s="10"/>
      <c r="AA37" s="10"/>
    </row>
    <row r="38" spans="1:27">
      <c r="A38" s="137">
        <v>2101</v>
      </c>
      <c r="B38" s="141" t="s">
        <v>35</v>
      </c>
      <c r="C38" s="443" t="s">
        <v>309</v>
      </c>
      <c r="D38" s="444"/>
      <c r="E38" s="158">
        <v>7.8</v>
      </c>
      <c r="F38" s="159">
        <v>1000</v>
      </c>
      <c r="G38" s="160">
        <f t="shared" si="0"/>
        <v>7.7999999999999996E-3</v>
      </c>
      <c r="H38" s="161">
        <v>1.86</v>
      </c>
      <c r="I38" s="159">
        <v>10</v>
      </c>
      <c r="J38" s="160">
        <f>H38/I38</f>
        <v>0.186</v>
      </c>
      <c r="K38" s="161">
        <v>0.05</v>
      </c>
      <c r="L38" s="159" t="s">
        <v>28</v>
      </c>
      <c r="M38" s="160" t="s">
        <v>31</v>
      </c>
      <c r="N38" s="10"/>
      <c r="O38" s="10"/>
      <c r="P38" s="10"/>
      <c r="Q38" s="10"/>
      <c r="R38" s="10"/>
      <c r="S38" s="10"/>
      <c r="T38" s="10"/>
      <c r="U38" s="10"/>
      <c r="V38" s="10"/>
      <c r="W38" s="10"/>
      <c r="X38" s="10"/>
      <c r="Y38" s="10"/>
      <c r="Z38" s="10"/>
      <c r="AA38" s="10"/>
    </row>
    <row r="39" spans="1:27">
      <c r="A39" s="146">
        <v>2102</v>
      </c>
      <c r="B39" s="147" t="s">
        <v>35</v>
      </c>
      <c r="C39" s="445" t="s">
        <v>310</v>
      </c>
      <c r="D39" s="446"/>
      <c r="E39" s="148">
        <v>1</v>
      </c>
      <c r="F39" s="149">
        <v>1000</v>
      </c>
      <c r="G39" s="150">
        <f t="shared" si="0"/>
        <v>1E-3</v>
      </c>
      <c r="H39" s="151">
        <v>1.5</v>
      </c>
      <c r="I39" s="149">
        <v>10</v>
      </c>
      <c r="J39" s="150">
        <f>H39/I39</f>
        <v>0.15</v>
      </c>
      <c r="K39" s="151">
        <v>0.05</v>
      </c>
      <c r="L39" s="149" t="s">
        <v>28</v>
      </c>
      <c r="M39" s="150" t="s">
        <v>31</v>
      </c>
      <c r="N39" s="10"/>
      <c r="O39" s="10"/>
      <c r="P39" s="10"/>
      <c r="Q39" s="10"/>
      <c r="R39" s="10"/>
      <c r="S39" s="10"/>
      <c r="T39" s="10"/>
      <c r="U39" s="10"/>
      <c r="V39" s="10"/>
      <c r="W39" s="10"/>
      <c r="X39" s="10"/>
      <c r="Y39" s="10"/>
      <c r="Z39" s="10"/>
      <c r="AA39" s="10"/>
    </row>
    <row r="40" spans="1:27">
      <c r="A40" s="146">
        <v>2103</v>
      </c>
      <c r="B40" s="147" t="s">
        <v>35</v>
      </c>
      <c r="C40" s="445" t="s">
        <v>311</v>
      </c>
      <c r="D40" s="446"/>
      <c r="E40" s="148"/>
      <c r="F40" s="149"/>
      <c r="G40" s="150">
        <v>2.5</v>
      </c>
      <c r="H40" s="151">
        <v>25</v>
      </c>
      <c r="I40" s="149">
        <v>10</v>
      </c>
      <c r="J40" s="150">
        <f>H40/I40</f>
        <v>2.5</v>
      </c>
      <c r="K40" s="151">
        <v>0.05</v>
      </c>
      <c r="L40" s="149" t="s">
        <v>28</v>
      </c>
      <c r="M40" s="150" t="s">
        <v>31</v>
      </c>
      <c r="N40" s="10"/>
      <c r="O40" s="10"/>
      <c r="P40" s="10"/>
      <c r="Q40" s="10"/>
      <c r="R40" s="10"/>
      <c r="S40" s="10"/>
      <c r="T40" s="10"/>
      <c r="U40" s="10"/>
      <c r="V40" s="10"/>
      <c r="W40" s="10"/>
      <c r="X40" s="10"/>
      <c r="Y40" s="10"/>
      <c r="Z40" s="10"/>
      <c r="AA40" s="10"/>
    </row>
    <row r="41" spans="1:27">
      <c r="A41" s="146">
        <v>2104</v>
      </c>
      <c r="B41" s="147" t="s">
        <v>35</v>
      </c>
      <c r="C41" s="445" t="s">
        <v>312</v>
      </c>
      <c r="D41" s="446"/>
      <c r="E41" s="148">
        <v>5.6</v>
      </c>
      <c r="F41" s="149">
        <v>1000</v>
      </c>
      <c r="G41" s="150">
        <f t="shared" ref="G41:G52" si="4">E41/F41</f>
        <v>5.5999999999999999E-3</v>
      </c>
      <c r="H41" s="151"/>
      <c r="I41" s="149"/>
      <c r="J41" s="150">
        <f t="shared" ref="J41:J43" si="5">G41</f>
        <v>5.5999999999999999E-3</v>
      </c>
      <c r="K41" s="151">
        <v>0.05</v>
      </c>
      <c r="L41" s="149" t="s">
        <v>28</v>
      </c>
      <c r="M41" s="150" t="s">
        <v>31</v>
      </c>
      <c r="N41" s="10"/>
      <c r="O41" s="10"/>
      <c r="P41" s="10"/>
      <c r="Q41" s="10"/>
      <c r="R41" s="10"/>
      <c r="S41" s="10"/>
      <c r="T41" s="10"/>
      <c r="U41" s="10"/>
      <c r="V41" s="10"/>
      <c r="W41" s="10"/>
      <c r="X41" s="10"/>
      <c r="Y41" s="10"/>
      <c r="Z41" s="10"/>
      <c r="AA41" s="10"/>
    </row>
    <row r="42" spans="1:27">
      <c r="A42" s="146">
        <v>2105</v>
      </c>
      <c r="B42" s="147" t="s">
        <v>35</v>
      </c>
      <c r="C42" s="445" t="s">
        <v>313</v>
      </c>
      <c r="D42" s="446"/>
      <c r="E42" s="148">
        <v>5</v>
      </c>
      <c r="F42" s="149">
        <v>1000</v>
      </c>
      <c r="G42" s="150">
        <f t="shared" si="4"/>
        <v>5.0000000000000001E-3</v>
      </c>
      <c r="H42" s="151"/>
      <c r="I42" s="149"/>
      <c r="J42" s="150">
        <f t="shared" si="5"/>
        <v>5.0000000000000001E-3</v>
      </c>
      <c r="K42" s="151">
        <v>0.05</v>
      </c>
      <c r="L42" s="149" t="s">
        <v>28</v>
      </c>
      <c r="M42" s="150" t="s">
        <v>31</v>
      </c>
      <c r="N42" s="10"/>
      <c r="O42" s="10"/>
      <c r="P42" s="10"/>
      <c r="Q42" s="10"/>
      <c r="R42" s="10"/>
      <c r="S42" s="10"/>
      <c r="T42" s="10"/>
      <c r="U42" s="10"/>
      <c r="V42" s="10"/>
      <c r="W42" s="10"/>
      <c r="X42" s="10"/>
      <c r="Y42" s="10"/>
      <c r="Z42" s="10"/>
      <c r="AA42" s="10"/>
    </row>
    <row r="43" spans="1:27">
      <c r="A43" s="146">
        <v>2106</v>
      </c>
      <c r="B43" s="147" t="s">
        <v>35</v>
      </c>
      <c r="C43" s="445" t="s">
        <v>314</v>
      </c>
      <c r="D43" s="446"/>
      <c r="E43" s="148">
        <v>1</v>
      </c>
      <c r="F43" s="149">
        <v>1000</v>
      </c>
      <c r="G43" s="150">
        <f t="shared" si="4"/>
        <v>1E-3</v>
      </c>
      <c r="H43" s="151"/>
      <c r="I43" s="149"/>
      <c r="J43" s="150">
        <f t="shared" si="5"/>
        <v>1E-3</v>
      </c>
      <c r="K43" s="151">
        <v>0.05</v>
      </c>
      <c r="L43" s="149" t="s">
        <v>28</v>
      </c>
      <c r="M43" s="150" t="s">
        <v>30</v>
      </c>
      <c r="N43" s="10"/>
      <c r="O43" s="10"/>
      <c r="P43" s="10"/>
      <c r="Q43" s="10"/>
      <c r="R43" s="10"/>
      <c r="S43" s="10"/>
      <c r="T43" s="10"/>
      <c r="U43" s="10"/>
      <c r="V43" s="10"/>
      <c r="W43" s="10"/>
      <c r="X43" s="10"/>
      <c r="Y43" s="10"/>
      <c r="Z43" s="10"/>
      <c r="AA43" s="10"/>
    </row>
    <row r="44" spans="1:27">
      <c r="A44" s="146">
        <v>2107</v>
      </c>
      <c r="B44" s="147" t="s">
        <v>35</v>
      </c>
      <c r="C44" s="445" t="s">
        <v>315</v>
      </c>
      <c r="D44" s="446"/>
      <c r="E44" s="148">
        <v>37.299999999999997</v>
      </c>
      <c r="F44" s="149">
        <v>5000</v>
      </c>
      <c r="G44" s="150">
        <f t="shared" si="4"/>
        <v>7.4599999999999996E-3</v>
      </c>
      <c r="H44" s="151">
        <v>1.5</v>
      </c>
      <c r="I44" s="149">
        <v>10</v>
      </c>
      <c r="J44" s="150">
        <f>H44/I44</f>
        <v>0.15</v>
      </c>
      <c r="K44" s="151">
        <v>0.05</v>
      </c>
      <c r="L44" s="149" t="s">
        <v>28</v>
      </c>
      <c r="M44" s="150" t="s">
        <v>30</v>
      </c>
      <c r="N44" s="10"/>
      <c r="O44" s="10"/>
      <c r="P44" s="10"/>
      <c r="Q44" s="10"/>
      <c r="R44" s="10"/>
      <c r="S44" s="10"/>
      <c r="T44" s="10"/>
      <c r="U44" s="10"/>
      <c r="V44" s="10"/>
      <c r="W44" s="10"/>
      <c r="X44" s="10"/>
      <c r="Y44" s="10"/>
      <c r="Z44" s="10"/>
      <c r="AA44" s="10"/>
    </row>
    <row r="45" spans="1:27">
      <c r="A45" s="146">
        <v>2108</v>
      </c>
      <c r="B45" s="147" t="s">
        <v>35</v>
      </c>
      <c r="C45" s="445" t="s">
        <v>316</v>
      </c>
      <c r="D45" s="446"/>
      <c r="E45" s="148">
        <v>10</v>
      </c>
      <c r="F45" s="149">
        <v>1000</v>
      </c>
      <c r="G45" s="150">
        <f t="shared" si="4"/>
        <v>0.01</v>
      </c>
      <c r="H45" s="151"/>
      <c r="I45" s="149"/>
      <c r="J45" s="150">
        <f>G45</f>
        <v>0.01</v>
      </c>
      <c r="K45" s="151">
        <v>0.05</v>
      </c>
      <c r="L45" s="149" t="s">
        <v>28</v>
      </c>
      <c r="M45" s="150" t="s">
        <v>31</v>
      </c>
      <c r="N45" s="10"/>
      <c r="O45" s="10"/>
      <c r="P45" s="10"/>
      <c r="Q45" s="10"/>
      <c r="R45" s="10"/>
      <c r="S45" s="10"/>
      <c r="T45" s="10"/>
      <c r="U45" s="10"/>
      <c r="V45" s="10"/>
      <c r="W45" s="10"/>
      <c r="X45" s="10"/>
      <c r="Y45" s="10"/>
      <c r="Z45" s="10"/>
      <c r="AA45" s="10"/>
    </row>
    <row r="46" spans="1:27">
      <c r="A46" s="146">
        <v>2109</v>
      </c>
      <c r="B46" s="147" t="s">
        <v>35</v>
      </c>
      <c r="C46" s="445" t="s">
        <v>317</v>
      </c>
      <c r="D46" s="446"/>
      <c r="E46" s="148">
        <v>0.43</v>
      </c>
      <c r="F46" s="149">
        <v>1000</v>
      </c>
      <c r="G46" s="150">
        <f t="shared" si="4"/>
        <v>4.2999999999999999E-4</v>
      </c>
      <c r="H46" s="151">
        <v>0.28999999999999998</v>
      </c>
      <c r="I46" s="149">
        <v>10</v>
      </c>
      <c r="J46" s="150">
        <f>H46/I46</f>
        <v>2.8999999999999998E-2</v>
      </c>
      <c r="K46" s="151">
        <v>0.05</v>
      </c>
      <c r="L46" s="149" t="s">
        <v>28</v>
      </c>
      <c r="M46" s="150" t="s">
        <v>31</v>
      </c>
      <c r="N46" s="10"/>
      <c r="O46" s="10"/>
      <c r="P46" s="10"/>
      <c r="Q46" s="10"/>
      <c r="R46" s="10"/>
      <c r="S46" s="10"/>
      <c r="T46" s="10"/>
      <c r="U46" s="10"/>
      <c r="V46" s="10"/>
      <c r="W46" s="10"/>
      <c r="X46" s="10"/>
      <c r="Y46" s="10"/>
      <c r="Z46" s="10"/>
      <c r="AA46" s="10"/>
    </row>
    <row r="47" spans="1:27">
      <c r="A47" s="146">
        <v>2110</v>
      </c>
      <c r="B47" s="147" t="s">
        <v>35</v>
      </c>
      <c r="C47" s="445" t="s">
        <v>318</v>
      </c>
      <c r="D47" s="446"/>
      <c r="E47" s="148">
        <v>0.43</v>
      </c>
      <c r="F47" s="149">
        <v>1000</v>
      </c>
      <c r="G47" s="150">
        <f t="shared" si="4"/>
        <v>4.2999999999999999E-4</v>
      </c>
      <c r="H47" s="151">
        <v>0.37</v>
      </c>
      <c r="I47" s="149">
        <v>10</v>
      </c>
      <c r="J47" s="150">
        <f>H47/I47</f>
        <v>3.6999999999999998E-2</v>
      </c>
      <c r="K47" s="151">
        <v>0.05</v>
      </c>
      <c r="L47" s="149" t="s">
        <v>28</v>
      </c>
      <c r="M47" s="150" t="s">
        <v>31</v>
      </c>
      <c r="N47" s="10"/>
      <c r="O47" s="10"/>
      <c r="P47" s="10"/>
      <c r="Q47" s="10"/>
      <c r="R47" s="10"/>
      <c r="S47" s="10"/>
      <c r="T47" s="10"/>
      <c r="U47" s="10"/>
      <c r="V47" s="10"/>
      <c r="W47" s="10"/>
      <c r="X47" s="10"/>
      <c r="Y47" s="10"/>
      <c r="Z47" s="10"/>
      <c r="AA47" s="10"/>
    </row>
    <row r="48" spans="1:27">
      <c r="A48" s="146">
        <v>2111</v>
      </c>
      <c r="B48" s="147" t="s">
        <v>35</v>
      </c>
      <c r="C48" s="445" t="s">
        <v>319</v>
      </c>
      <c r="D48" s="446"/>
      <c r="E48" s="148">
        <v>0.4</v>
      </c>
      <c r="F48" s="149">
        <v>1000</v>
      </c>
      <c r="G48" s="150">
        <f t="shared" si="4"/>
        <v>4.0000000000000002E-4</v>
      </c>
      <c r="H48" s="151">
        <v>0.27</v>
      </c>
      <c r="I48" s="149">
        <v>10</v>
      </c>
      <c r="J48" s="150">
        <f>H48/I48</f>
        <v>2.7000000000000003E-2</v>
      </c>
      <c r="K48" s="151">
        <v>0.05</v>
      </c>
      <c r="L48" s="149" t="s">
        <v>28</v>
      </c>
      <c r="M48" s="150" t="s">
        <v>31</v>
      </c>
      <c r="N48" s="10"/>
      <c r="O48" s="10"/>
      <c r="P48" s="10"/>
      <c r="Q48" s="10"/>
      <c r="R48" s="10"/>
      <c r="S48" s="10"/>
      <c r="T48" s="10"/>
      <c r="U48" s="10"/>
      <c r="V48" s="10"/>
      <c r="W48" s="10"/>
      <c r="X48" s="10"/>
      <c r="Y48" s="10"/>
      <c r="Z48" s="10"/>
      <c r="AA48" s="10"/>
    </row>
    <row r="49" spans="1:27">
      <c r="A49" s="146">
        <v>2112</v>
      </c>
      <c r="B49" s="147" t="s">
        <v>35</v>
      </c>
      <c r="C49" s="445" t="s">
        <v>320</v>
      </c>
      <c r="D49" s="446"/>
      <c r="E49" s="148">
        <v>0.23</v>
      </c>
      <c r="F49" s="149">
        <v>1000</v>
      </c>
      <c r="G49" s="150">
        <f t="shared" si="4"/>
        <v>2.3000000000000001E-4</v>
      </c>
      <c r="H49" s="151">
        <v>0.18</v>
      </c>
      <c r="I49" s="149">
        <v>100</v>
      </c>
      <c r="J49" s="150">
        <f>H49/I49</f>
        <v>1.8E-3</v>
      </c>
      <c r="K49" s="151">
        <v>0.05</v>
      </c>
      <c r="L49" s="149" t="s">
        <v>28</v>
      </c>
      <c r="M49" s="150" t="s">
        <v>30</v>
      </c>
      <c r="N49" s="10"/>
      <c r="O49" s="10"/>
      <c r="P49" s="10"/>
      <c r="Q49" s="10"/>
      <c r="R49" s="10"/>
      <c r="S49" s="10"/>
      <c r="T49" s="10"/>
      <c r="U49" s="10"/>
      <c r="V49" s="10"/>
      <c r="W49" s="10"/>
      <c r="X49" s="10"/>
      <c r="Y49" s="10"/>
      <c r="Z49" s="10"/>
      <c r="AA49" s="10"/>
    </row>
    <row r="50" spans="1:27">
      <c r="A50" s="146">
        <v>2113</v>
      </c>
      <c r="B50" s="147" t="s">
        <v>35</v>
      </c>
      <c r="C50" s="445" t="s">
        <v>321</v>
      </c>
      <c r="D50" s="446"/>
      <c r="E50" s="148">
        <v>1</v>
      </c>
      <c r="F50" s="149">
        <v>1000</v>
      </c>
      <c r="G50" s="150">
        <f t="shared" si="4"/>
        <v>1E-3</v>
      </c>
      <c r="H50" s="151">
        <v>0.74</v>
      </c>
      <c r="I50" s="149">
        <v>10</v>
      </c>
      <c r="J50" s="150">
        <f t="shared" ref="J50:J64" si="6">H50/I50</f>
        <v>7.3999999999999996E-2</v>
      </c>
      <c r="K50" s="151">
        <v>0.05</v>
      </c>
      <c r="L50" s="149" t="s">
        <v>28</v>
      </c>
      <c r="M50" s="150" t="s">
        <v>30</v>
      </c>
      <c r="N50" s="10"/>
      <c r="O50" s="10"/>
      <c r="P50" s="10"/>
      <c r="Q50" s="10"/>
      <c r="R50" s="10"/>
      <c r="S50" s="10"/>
      <c r="T50" s="10"/>
      <c r="U50" s="10"/>
      <c r="V50" s="10"/>
      <c r="W50" s="10"/>
      <c r="X50" s="10"/>
      <c r="Y50" s="10"/>
      <c r="Z50" s="10"/>
      <c r="AA50" s="10"/>
    </row>
    <row r="51" spans="1:27">
      <c r="A51" s="146">
        <v>2114</v>
      </c>
      <c r="B51" s="147" t="s">
        <v>35</v>
      </c>
      <c r="C51" s="445" t="s">
        <v>322</v>
      </c>
      <c r="D51" s="446"/>
      <c r="E51" s="148">
        <v>1</v>
      </c>
      <c r="F51" s="149">
        <v>1000</v>
      </c>
      <c r="G51" s="150">
        <f t="shared" si="4"/>
        <v>1E-3</v>
      </c>
      <c r="H51" s="151">
        <v>0.6</v>
      </c>
      <c r="I51" s="149">
        <v>10</v>
      </c>
      <c r="J51" s="150">
        <f t="shared" si="6"/>
        <v>0.06</v>
      </c>
      <c r="K51" s="151">
        <v>0.05</v>
      </c>
      <c r="L51" s="149" t="s">
        <v>28</v>
      </c>
      <c r="M51" s="150" t="s">
        <v>30</v>
      </c>
      <c r="N51" s="10"/>
      <c r="O51" s="10"/>
      <c r="P51" s="10"/>
      <c r="Q51" s="10"/>
      <c r="R51" s="10"/>
      <c r="S51" s="10"/>
      <c r="T51" s="10"/>
      <c r="U51" s="10"/>
      <c r="V51" s="10"/>
      <c r="W51" s="10"/>
      <c r="X51" s="10"/>
      <c r="Y51" s="10"/>
      <c r="Z51" s="10"/>
      <c r="AA51" s="10"/>
    </row>
    <row r="52" spans="1:27">
      <c r="A52" s="146">
        <v>2115</v>
      </c>
      <c r="B52" s="147" t="s">
        <v>35</v>
      </c>
      <c r="C52" s="445" t="s">
        <v>323</v>
      </c>
      <c r="D52" s="446"/>
      <c r="E52" s="148">
        <v>1</v>
      </c>
      <c r="F52" s="149">
        <v>1000</v>
      </c>
      <c r="G52" s="150">
        <f t="shared" si="4"/>
        <v>1E-3</v>
      </c>
      <c r="H52" s="151">
        <v>1.58</v>
      </c>
      <c r="I52" s="149">
        <v>50</v>
      </c>
      <c r="J52" s="150">
        <f t="shared" si="6"/>
        <v>3.1600000000000003E-2</v>
      </c>
      <c r="K52" s="151">
        <v>0.05</v>
      </c>
      <c r="L52" s="149" t="s">
        <v>28</v>
      </c>
      <c r="M52" s="150" t="s">
        <v>30</v>
      </c>
      <c r="N52" s="10"/>
      <c r="O52" s="10"/>
      <c r="P52" s="10"/>
      <c r="Q52" s="10"/>
      <c r="R52" s="10"/>
      <c r="S52" s="10"/>
      <c r="T52" s="10"/>
      <c r="U52" s="10"/>
      <c r="V52" s="10"/>
      <c r="W52" s="10"/>
      <c r="X52" s="10"/>
      <c r="Y52" s="10"/>
      <c r="Z52" s="10"/>
      <c r="AA52" s="10"/>
    </row>
    <row r="53" spans="1:27">
      <c r="A53" s="146">
        <v>2116</v>
      </c>
      <c r="B53" s="147" t="s">
        <v>35</v>
      </c>
      <c r="C53" s="445" t="s">
        <v>324</v>
      </c>
      <c r="D53" s="446"/>
      <c r="E53" s="148"/>
      <c r="F53" s="149"/>
      <c r="G53" s="150">
        <v>0.01</v>
      </c>
      <c r="H53" s="151">
        <v>0.1</v>
      </c>
      <c r="I53" s="149">
        <v>10</v>
      </c>
      <c r="J53" s="150">
        <f t="shared" si="6"/>
        <v>0.01</v>
      </c>
      <c r="K53" s="151">
        <v>0.05</v>
      </c>
      <c r="L53" s="149" t="s">
        <v>28</v>
      </c>
      <c r="M53" s="150" t="s">
        <v>31</v>
      </c>
      <c r="N53" s="10"/>
      <c r="O53" s="10"/>
      <c r="P53" s="10"/>
      <c r="Q53" s="10"/>
      <c r="R53" s="10"/>
      <c r="S53" s="10"/>
      <c r="T53" s="10"/>
      <c r="U53" s="10"/>
      <c r="V53" s="10"/>
      <c r="W53" s="10"/>
      <c r="X53" s="10"/>
      <c r="Y53" s="10"/>
      <c r="Z53" s="10"/>
      <c r="AA53" s="10"/>
    </row>
    <row r="54" spans="1:27">
      <c r="A54" s="146">
        <v>2117</v>
      </c>
      <c r="B54" s="147" t="s">
        <v>35</v>
      </c>
      <c r="C54" s="445" t="s">
        <v>325</v>
      </c>
      <c r="D54" s="446"/>
      <c r="E54" s="148">
        <v>0.4</v>
      </c>
      <c r="F54" s="149">
        <v>1000</v>
      </c>
      <c r="G54" s="150">
        <f t="shared" ref="G54:G61" si="7">E54/F54</f>
        <v>4.0000000000000002E-4</v>
      </c>
      <c r="H54" s="151">
        <v>0.12</v>
      </c>
      <c r="I54" s="149">
        <v>10</v>
      </c>
      <c r="J54" s="150">
        <f t="shared" si="6"/>
        <v>1.2E-2</v>
      </c>
      <c r="K54" s="151">
        <v>0.05</v>
      </c>
      <c r="L54" s="149" t="s">
        <v>28</v>
      </c>
      <c r="M54" s="150" t="s">
        <v>31</v>
      </c>
      <c r="N54" s="10"/>
      <c r="O54" s="10"/>
      <c r="P54" s="10"/>
      <c r="Q54" s="10"/>
      <c r="R54" s="10"/>
      <c r="S54" s="10"/>
      <c r="T54" s="10"/>
      <c r="U54" s="10"/>
      <c r="V54" s="10"/>
      <c r="W54" s="10"/>
      <c r="X54" s="10"/>
      <c r="Y54" s="10"/>
      <c r="Z54" s="10"/>
      <c r="AA54" s="10"/>
    </row>
    <row r="55" spans="1:27">
      <c r="A55" s="146">
        <v>2118</v>
      </c>
      <c r="B55" s="147" t="s">
        <v>35</v>
      </c>
      <c r="C55" s="445" t="s">
        <v>326</v>
      </c>
      <c r="D55" s="446"/>
      <c r="E55" s="148">
        <v>0.7</v>
      </c>
      <c r="F55" s="149">
        <v>1000</v>
      </c>
      <c r="G55" s="150">
        <f t="shared" si="7"/>
        <v>6.9999999999999999E-4</v>
      </c>
      <c r="H55" s="151">
        <v>4.8600000000000003</v>
      </c>
      <c r="I55" s="149">
        <v>10</v>
      </c>
      <c r="J55" s="150">
        <f t="shared" si="6"/>
        <v>0.48600000000000004</v>
      </c>
      <c r="K55" s="151">
        <v>0.05</v>
      </c>
      <c r="L55" s="149" t="s">
        <v>28</v>
      </c>
      <c r="M55" s="150" t="s">
        <v>31</v>
      </c>
      <c r="N55" s="10"/>
      <c r="O55" s="10"/>
      <c r="P55" s="10"/>
      <c r="Q55" s="10"/>
      <c r="R55" s="10"/>
      <c r="S55" s="10"/>
      <c r="T55" s="10"/>
      <c r="U55" s="10"/>
      <c r="V55" s="10"/>
      <c r="W55" s="10"/>
      <c r="X55" s="10"/>
      <c r="Y55" s="10"/>
      <c r="Z55" s="10"/>
      <c r="AA55" s="10"/>
    </row>
    <row r="56" spans="1:27">
      <c r="A56" s="146">
        <v>2119</v>
      </c>
      <c r="B56" s="147" t="s">
        <v>35</v>
      </c>
      <c r="C56" s="445" t="s">
        <v>327</v>
      </c>
      <c r="D56" s="446"/>
      <c r="E56" s="148">
        <v>13</v>
      </c>
      <c r="F56" s="149">
        <v>1000</v>
      </c>
      <c r="G56" s="150">
        <f t="shared" si="7"/>
        <v>1.2999999999999999E-2</v>
      </c>
      <c r="H56" s="151">
        <v>4.8600000000000003</v>
      </c>
      <c r="I56" s="149">
        <v>10</v>
      </c>
      <c r="J56" s="150">
        <f t="shared" si="6"/>
        <v>0.48600000000000004</v>
      </c>
      <c r="K56" s="151">
        <v>0.05</v>
      </c>
      <c r="L56" s="149" t="s">
        <v>28</v>
      </c>
      <c r="M56" s="150" t="s">
        <v>30</v>
      </c>
      <c r="N56" s="10"/>
      <c r="O56" s="10"/>
      <c r="P56" s="10"/>
      <c r="Q56" s="10"/>
      <c r="R56" s="10"/>
      <c r="S56" s="10"/>
      <c r="T56" s="10"/>
      <c r="U56" s="10"/>
      <c r="V56" s="10"/>
      <c r="W56" s="10"/>
      <c r="X56" s="10"/>
      <c r="Y56" s="10"/>
      <c r="Z56" s="10"/>
      <c r="AA56" s="10"/>
    </row>
    <row r="57" spans="1:27">
      <c r="A57" s="146">
        <v>2120</v>
      </c>
      <c r="B57" s="147" t="s">
        <v>35</v>
      </c>
      <c r="C57" s="445" t="s">
        <v>328</v>
      </c>
      <c r="D57" s="446"/>
      <c r="E57" s="148">
        <v>130</v>
      </c>
      <c r="F57" s="149">
        <v>1000</v>
      </c>
      <c r="G57" s="150">
        <f t="shared" si="7"/>
        <v>0.13</v>
      </c>
      <c r="H57" s="151">
        <v>56</v>
      </c>
      <c r="I57" s="149">
        <v>10</v>
      </c>
      <c r="J57" s="150">
        <f t="shared" si="6"/>
        <v>5.6</v>
      </c>
      <c r="K57" s="151">
        <v>0.5</v>
      </c>
      <c r="L57" s="149" t="s">
        <v>32</v>
      </c>
      <c r="M57" s="150" t="s">
        <v>30</v>
      </c>
      <c r="N57" s="10"/>
      <c r="O57" s="10"/>
      <c r="P57" s="10"/>
      <c r="Q57" s="10"/>
      <c r="R57" s="10"/>
      <c r="S57" s="10"/>
      <c r="T57" s="10"/>
      <c r="U57" s="10"/>
      <c r="V57" s="10"/>
      <c r="W57" s="10"/>
      <c r="X57" s="10"/>
      <c r="Y57" s="10"/>
      <c r="Z57" s="10"/>
      <c r="AA57" s="10"/>
    </row>
    <row r="58" spans="1:27">
      <c r="A58" s="146">
        <v>2121</v>
      </c>
      <c r="B58" s="147" t="s">
        <v>35</v>
      </c>
      <c r="C58" s="445" t="s">
        <v>329</v>
      </c>
      <c r="D58" s="446"/>
      <c r="E58" s="148">
        <v>0.3</v>
      </c>
      <c r="F58" s="149">
        <v>1000</v>
      </c>
      <c r="G58" s="150">
        <f t="shared" si="7"/>
        <v>2.9999999999999997E-4</v>
      </c>
      <c r="H58" s="151">
        <v>0.47</v>
      </c>
      <c r="I58" s="149">
        <v>10</v>
      </c>
      <c r="J58" s="150">
        <f t="shared" si="6"/>
        <v>4.7E-2</v>
      </c>
      <c r="K58" s="151">
        <v>0.05</v>
      </c>
      <c r="L58" s="149" t="s">
        <v>28</v>
      </c>
      <c r="M58" s="150" t="s">
        <v>31</v>
      </c>
      <c r="N58" s="10"/>
      <c r="O58" s="10"/>
      <c r="P58" s="10"/>
      <c r="Q58" s="10"/>
      <c r="R58" s="10"/>
      <c r="S58" s="10"/>
      <c r="T58" s="10"/>
      <c r="U58" s="10"/>
      <c r="V58" s="10"/>
      <c r="W58" s="10"/>
      <c r="X58" s="10"/>
      <c r="Y58" s="10"/>
      <c r="Z58" s="10"/>
      <c r="AA58" s="10"/>
    </row>
    <row r="59" spans="1:27">
      <c r="A59" s="146">
        <v>2122</v>
      </c>
      <c r="B59" s="147" t="s">
        <v>35</v>
      </c>
      <c r="C59" s="445" t="s">
        <v>330</v>
      </c>
      <c r="D59" s="446"/>
      <c r="E59" s="148">
        <v>1</v>
      </c>
      <c r="F59" s="149">
        <v>1000</v>
      </c>
      <c r="G59" s="150">
        <f t="shared" si="7"/>
        <v>1E-3</v>
      </c>
      <c r="H59" s="151">
        <v>0.2</v>
      </c>
      <c r="I59" s="149">
        <v>10</v>
      </c>
      <c r="J59" s="150">
        <f t="shared" si="6"/>
        <v>0.02</v>
      </c>
      <c r="K59" s="151">
        <v>0.05</v>
      </c>
      <c r="L59" s="149" t="s">
        <v>28</v>
      </c>
      <c r="M59" s="150" t="s">
        <v>30</v>
      </c>
      <c r="N59" s="10"/>
      <c r="O59" s="10"/>
      <c r="P59" s="10"/>
      <c r="Q59" s="10"/>
      <c r="R59" s="10"/>
      <c r="S59" s="10"/>
      <c r="T59" s="10"/>
      <c r="U59" s="10"/>
      <c r="V59" s="10"/>
      <c r="W59" s="10"/>
      <c r="X59" s="10"/>
      <c r="Y59" s="10"/>
      <c r="Z59" s="10"/>
      <c r="AA59" s="10"/>
    </row>
    <row r="60" spans="1:27">
      <c r="A60" s="146">
        <v>2123</v>
      </c>
      <c r="B60" s="147" t="s">
        <v>35</v>
      </c>
      <c r="C60" s="445" t="s">
        <v>331</v>
      </c>
      <c r="D60" s="446"/>
      <c r="E60" s="148">
        <v>1</v>
      </c>
      <c r="F60" s="149">
        <v>1000</v>
      </c>
      <c r="G60" s="150">
        <f t="shared" si="7"/>
        <v>1E-3</v>
      </c>
      <c r="H60" s="151">
        <v>0.39</v>
      </c>
      <c r="I60" s="149">
        <v>10</v>
      </c>
      <c r="J60" s="150">
        <f t="shared" si="6"/>
        <v>3.9E-2</v>
      </c>
      <c r="K60" s="151">
        <v>0.05</v>
      </c>
      <c r="L60" s="149" t="s">
        <v>28</v>
      </c>
      <c r="M60" s="150" t="s">
        <v>31</v>
      </c>
      <c r="N60" s="10"/>
      <c r="O60" s="10"/>
      <c r="P60" s="10"/>
      <c r="Q60" s="10"/>
      <c r="R60" s="10"/>
      <c r="S60" s="10"/>
      <c r="T60" s="10"/>
      <c r="U60" s="10"/>
      <c r="V60" s="10"/>
      <c r="W60" s="10"/>
      <c r="X60" s="10"/>
      <c r="Y60" s="10"/>
      <c r="Z60" s="10"/>
      <c r="AA60" s="10"/>
    </row>
    <row r="61" spans="1:27">
      <c r="A61" s="146">
        <v>2124</v>
      </c>
      <c r="B61" s="147" t="s">
        <v>35</v>
      </c>
      <c r="C61" s="445" t="s">
        <v>332</v>
      </c>
      <c r="D61" s="446"/>
      <c r="E61" s="148">
        <v>1</v>
      </c>
      <c r="F61" s="149">
        <v>1000</v>
      </c>
      <c r="G61" s="150">
        <f t="shared" si="7"/>
        <v>1E-3</v>
      </c>
      <c r="H61" s="151">
        <v>1.52</v>
      </c>
      <c r="I61" s="149">
        <v>10</v>
      </c>
      <c r="J61" s="150">
        <f t="shared" si="6"/>
        <v>0.152</v>
      </c>
      <c r="K61" s="151">
        <v>0.05</v>
      </c>
      <c r="L61" s="149" t="s">
        <v>28</v>
      </c>
      <c r="M61" s="150" t="s">
        <v>30</v>
      </c>
      <c r="N61" s="10"/>
      <c r="O61" s="10"/>
      <c r="P61" s="10"/>
      <c r="Q61" s="10"/>
      <c r="R61" s="10"/>
      <c r="S61" s="10"/>
      <c r="T61" s="10"/>
      <c r="U61" s="10"/>
      <c r="V61" s="10"/>
      <c r="W61" s="10"/>
      <c r="X61" s="10"/>
      <c r="Y61" s="10"/>
      <c r="Z61" s="10"/>
      <c r="AA61" s="10"/>
    </row>
    <row r="62" spans="1:27">
      <c r="A62" s="146">
        <v>2125</v>
      </c>
      <c r="B62" s="147" t="s">
        <v>35</v>
      </c>
      <c r="C62" s="445" t="s">
        <v>333</v>
      </c>
      <c r="D62" s="446"/>
      <c r="E62" s="148"/>
      <c r="F62" s="149"/>
      <c r="G62" s="150">
        <v>5.4000000000000003E-3</v>
      </c>
      <c r="H62" s="151">
        <v>5.3999999999999999E-2</v>
      </c>
      <c r="I62" s="149">
        <v>10</v>
      </c>
      <c r="J62" s="150">
        <f t="shared" si="6"/>
        <v>5.4000000000000003E-3</v>
      </c>
      <c r="K62" s="151">
        <v>0.05</v>
      </c>
      <c r="L62" s="149" t="s">
        <v>28</v>
      </c>
      <c r="M62" s="150" t="s">
        <v>30</v>
      </c>
      <c r="N62" s="10"/>
      <c r="O62" s="10"/>
      <c r="P62" s="10"/>
      <c r="Q62" s="10"/>
      <c r="R62" s="10"/>
      <c r="S62" s="10"/>
      <c r="T62" s="10"/>
      <c r="U62" s="10"/>
      <c r="V62" s="10"/>
      <c r="W62" s="10"/>
      <c r="X62" s="10"/>
      <c r="Y62" s="10"/>
      <c r="Z62" s="10"/>
      <c r="AA62" s="10"/>
    </row>
    <row r="63" spans="1:27">
      <c r="A63" s="146">
        <v>2126</v>
      </c>
      <c r="B63" s="147" t="s">
        <v>35</v>
      </c>
      <c r="C63" s="445" t="s">
        <v>334</v>
      </c>
      <c r="D63" s="446"/>
      <c r="E63" s="148">
        <v>3.2</v>
      </c>
      <c r="F63" s="149">
        <v>1000</v>
      </c>
      <c r="G63" s="150">
        <f t="shared" ref="G63:G73" si="8">E63/F63</f>
        <v>3.2000000000000002E-3</v>
      </c>
      <c r="H63" s="151">
        <v>8.2000000000000003E-2</v>
      </c>
      <c r="I63" s="149">
        <v>10</v>
      </c>
      <c r="J63" s="150">
        <f t="shared" si="6"/>
        <v>8.2000000000000007E-3</v>
      </c>
      <c r="K63" s="151">
        <v>0.05</v>
      </c>
      <c r="L63" s="149" t="s">
        <v>28</v>
      </c>
      <c r="M63" s="150" t="s">
        <v>31</v>
      </c>
      <c r="N63" s="10"/>
      <c r="O63" s="10"/>
      <c r="P63" s="10"/>
      <c r="Q63" s="10"/>
      <c r="R63" s="10"/>
      <c r="S63" s="10"/>
      <c r="T63" s="10"/>
      <c r="U63" s="10"/>
      <c r="V63" s="10"/>
      <c r="W63" s="10"/>
      <c r="X63" s="10"/>
      <c r="Y63" s="10"/>
      <c r="Z63" s="10"/>
      <c r="AA63" s="10"/>
    </row>
    <row r="64" spans="1:27">
      <c r="A64" s="146">
        <v>2127</v>
      </c>
      <c r="B64" s="147" t="s">
        <v>35</v>
      </c>
      <c r="C64" s="445" t="s">
        <v>335</v>
      </c>
      <c r="D64" s="446"/>
      <c r="E64" s="148">
        <v>0.72</v>
      </c>
      <c r="F64" s="149">
        <v>1000</v>
      </c>
      <c r="G64" s="150">
        <f t="shared" si="8"/>
        <v>7.1999999999999994E-4</v>
      </c>
      <c r="H64" s="151">
        <v>0.11</v>
      </c>
      <c r="I64" s="149">
        <v>10</v>
      </c>
      <c r="J64" s="150">
        <f t="shared" si="6"/>
        <v>1.0999999999999999E-2</v>
      </c>
      <c r="K64" s="151">
        <v>0.05</v>
      </c>
      <c r="L64" s="149" t="s">
        <v>28</v>
      </c>
      <c r="M64" s="150" t="s">
        <v>31</v>
      </c>
      <c r="N64" s="10"/>
      <c r="O64" s="10"/>
      <c r="P64" s="10"/>
      <c r="Q64" s="10"/>
      <c r="R64" s="10"/>
      <c r="S64" s="10"/>
      <c r="T64" s="10"/>
      <c r="U64" s="10"/>
      <c r="V64" s="10"/>
      <c r="W64" s="10"/>
      <c r="X64" s="10"/>
      <c r="Y64" s="10"/>
      <c r="Z64" s="10"/>
      <c r="AA64" s="10"/>
    </row>
    <row r="65" spans="1:27">
      <c r="A65" s="146">
        <v>2128</v>
      </c>
      <c r="B65" s="147" t="s">
        <v>35</v>
      </c>
      <c r="C65" s="445" t="s">
        <v>336</v>
      </c>
      <c r="D65" s="446"/>
      <c r="E65" s="148">
        <v>4.0999999999999996</v>
      </c>
      <c r="F65" s="149">
        <v>1000</v>
      </c>
      <c r="G65" s="150">
        <f t="shared" si="8"/>
        <v>4.0999999999999995E-3</v>
      </c>
      <c r="H65" s="151">
        <v>28.6</v>
      </c>
      <c r="I65" s="149">
        <v>10</v>
      </c>
      <c r="J65" s="150">
        <f>H65/I65</f>
        <v>2.8600000000000003</v>
      </c>
      <c r="K65" s="151">
        <v>0.05</v>
      </c>
      <c r="L65" s="149" t="s">
        <v>28</v>
      </c>
      <c r="M65" s="150" t="s">
        <v>31</v>
      </c>
      <c r="N65" s="10"/>
      <c r="O65" s="10"/>
      <c r="P65" s="10"/>
      <c r="Q65" s="10"/>
      <c r="R65" s="10"/>
      <c r="S65" s="10"/>
      <c r="T65" s="10"/>
      <c r="U65" s="10"/>
      <c r="V65" s="10"/>
      <c r="W65" s="10"/>
      <c r="X65" s="10"/>
      <c r="Y65" s="10"/>
      <c r="Z65" s="10"/>
      <c r="AA65" s="10"/>
    </row>
    <row r="66" spans="1:27">
      <c r="A66" s="146">
        <v>2129</v>
      </c>
      <c r="B66" s="147" t="s">
        <v>35</v>
      </c>
      <c r="C66" s="445" t="s">
        <v>337</v>
      </c>
      <c r="D66" s="446"/>
      <c r="E66" s="148">
        <v>30</v>
      </c>
      <c r="F66" s="149">
        <v>1000</v>
      </c>
      <c r="G66" s="150">
        <f t="shared" si="8"/>
        <v>0.03</v>
      </c>
      <c r="H66" s="151"/>
      <c r="I66" s="149"/>
      <c r="J66" s="150">
        <f>G66</f>
        <v>0.03</v>
      </c>
      <c r="K66" s="151">
        <v>0.5</v>
      </c>
      <c r="L66" s="149" t="s">
        <v>32</v>
      </c>
      <c r="M66" s="150" t="s">
        <v>31</v>
      </c>
      <c r="N66" s="10"/>
      <c r="O66" s="10"/>
      <c r="P66" s="10"/>
      <c r="Q66" s="10"/>
      <c r="R66" s="10"/>
      <c r="S66" s="10"/>
      <c r="T66" s="10"/>
      <c r="U66" s="10"/>
      <c r="V66" s="10"/>
      <c r="W66" s="10"/>
      <c r="X66" s="10"/>
      <c r="Y66" s="10"/>
      <c r="Z66" s="10"/>
      <c r="AA66" s="10"/>
    </row>
    <row r="67" spans="1:27">
      <c r="A67" s="146">
        <v>2130</v>
      </c>
      <c r="B67" s="147" t="s">
        <v>35</v>
      </c>
      <c r="C67" s="445" t="s">
        <v>338</v>
      </c>
      <c r="D67" s="446"/>
      <c r="E67" s="148">
        <v>0.78</v>
      </c>
      <c r="F67" s="149">
        <v>1000</v>
      </c>
      <c r="G67" s="150">
        <f t="shared" si="8"/>
        <v>7.7999999999999999E-4</v>
      </c>
      <c r="H67" s="151">
        <v>0.36</v>
      </c>
      <c r="I67" s="149">
        <v>100</v>
      </c>
      <c r="J67" s="150">
        <f>H67/I67</f>
        <v>3.5999999999999999E-3</v>
      </c>
      <c r="K67" s="151">
        <v>0.05</v>
      </c>
      <c r="L67" s="149" t="s">
        <v>28</v>
      </c>
      <c r="M67" s="150" t="s">
        <v>30</v>
      </c>
      <c r="N67" s="10"/>
      <c r="O67" s="10"/>
      <c r="P67" s="10"/>
      <c r="Q67" s="10"/>
      <c r="R67" s="10"/>
      <c r="S67" s="10"/>
      <c r="T67" s="10"/>
      <c r="U67" s="10"/>
      <c r="V67" s="10"/>
      <c r="W67" s="10"/>
      <c r="X67" s="10"/>
      <c r="Y67" s="10"/>
      <c r="Z67" s="10"/>
      <c r="AA67" s="10"/>
    </row>
    <row r="68" spans="1:27">
      <c r="A68" s="146">
        <v>2131</v>
      </c>
      <c r="B68" s="147" t="s">
        <v>35</v>
      </c>
      <c r="C68" s="445" t="s">
        <v>339</v>
      </c>
      <c r="D68" s="446"/>
      <c r="E68" s="148">
        <v>3.2</v>
      </c>
      <c r="F68" s="149">
        <v>5000</v>
      </c>
      <c r="G68" s="150">
        <f t="shared" si="8"/>
        <v>6.4000000000000005E-4</v>
      </c>
      <c r="H68" s="151">
        <v>1</v>
      </c>
      <c r="I68" s="149">
        <v>100</v>
      </c>
      <c r="J68" s="150">
        <f>H68/I68</f>
        <v>0.01</v>
      </c>
      <c r="K68" s="151">
        <v>0.05</v>
      </c>
      <c r="L68" s="149" t="s">
        <v>28</v>
      </c>
      <c r="M68" s="150" t="s">
        <v>30</v>
      </c>
      <c r="N68" s="10"/>
      <c r="O68" s="10"/>
      <c r="P68" s="10"/>
      <c r="Q68" s="10"/>
      <c r="R68" s="10"/>
      <c r="S68" s="10"/>
      <c r="T68" s="10"/>
      <c r="U68" s="10"/>
      <c r="V68" s="10"/>
      <c r="W68" s="10"/>
      <c r="X68" s="10"/>
      <c r="Y68" s="10"/>
      <c r="Z68" s="10"/>
      <c r="AA68" s="10"/>
    </row>
    <row r="69" spans="1:27">
      <c r="A69" s="146">
        <v>2132</v>
      </c>
      <c r="B69" s="147" t="s">
        <v>35</v>
      </c>
      <c r="C69" s="445" t="s">
        <v>340</v>
      </c>
      <c r="D69" s="446"/>
      <c r="E69" s="148">
        <v>10</v>
      </c>
      <c r="F69" s="149">
        <v>1000</v>
      </c>
      <c r="G69" s="150">
        <f t="shared" si="8"/>
        <v>0.01</v>
      </c>
      <c r="H69" s="151"/>
      <c r="I69" s="149"/>
      <c r="J69" s="150">
        <f>G69</f>
        <v>0.01</v>
      </c>
      <c r="K69" s="151">
        <v>0.05</v>
      </c>
      <c r="L69" s="149" t="s">
        <v>28</v>
      </c>
      <c r="M69" s="150" t="s">
        <v>31</v>
      </c>
      <c r="N69" s="10"/>
      <c r="O69" s="10"/>
      <c r="P69" s="10"/>
      <c r="Q69" s="10"/>
      <c r="R69" s="10"/>
      <c r="S69" s="10"/>
      <c r="T69" s="10"/>
      <c r="U69" s="10"/>
      <c r="V69" s="10"/>
      <c r="W69" s="10"/>
      <c r="X69" s="10"/>
      <c r="Y69" s="10"/>
      <c r="Z69" s="10"/>
      <c r="AA69" s="10"/>
    </row>
    <row r="70" spans="1:27">
      <c r="A70" s="146">
        <v>2133</v>
      </c>
      <c r="B70" s="147" t="s">
        <v>35</v>
      </c>
      <c r="C70" s="445" t="s">
        <v>341</v>
      </c>
      <c r="D70" s="446"/>
      <c r="E70" s="148">
        <v>10</v>
      </c>
      <c r="F70" s="149">
        <v>1000</v>
      </c>
      <c r="G70" s="150">
        <f t="shared" si="8"/>
        <v>0.01</v>
      </c>
      <c r="H70" s="151"/>
      <c r="I70" s="149"/>
      <c r="J70" s="150">
        <f>G70</f>
        <v>0.01</v>
      </c>
      <c r="K70" s="151">
        <v>0.05</v>
      </c>
      <c r="L70" s="149" t="s">
        <v>28</v>
      </c>
      <c r="M70" s="150" t="s">
        <v>31</v>
      </c>
      <c r="N70" s="10"/>
      <c r="O70" s="10"/>
      <c r="P70" s="10"/>
      <c r="Q70" s="10"/>
      <c r="R70" s="10"/>
      <c r="S70" s="10"/>
      <c r="T70" s="10"/>
      <c r="U70" s="10"/>
      <c r="V70" s="10"/>
      <c r="W70" s="10"/>
      <c r="X70" s="10"/>
      <c r="Y70" s="10"/>
      <c r="Z70" s="10"/>
      <c r="AA70" s="10"/>
    </row>
    <row r="71" spans="1:27">
      <c r="A71" s="146">
        <v>2134</v>
      </c>
      <c r="B71" s="147" t="s">
        <v>35</v>
      </c>
      <c r="C71" s="445" t="s">
        <v>342</v>
      </c>
      <c r="D71" s="446"/>
      <c r="E71" s="148">
        <v>28</v>
      </c>
      <c r="F71" s="149">
        <v>1000</v>
      </c>
      <c r="G71" s="150">
        <f t="shared" si="8"/>
        <v>2.8000000000000001E-2</v>
      </c>
      <c r="H71" s="151">
        <v>1.75</v>
      </c>
      <c r="I71" s="149">
        <v>10</v>
      </c>
      <c r="J71" s="150">
        <f t="shared" ref="J71" si="9">H71/I71</f>
        <v>0.17499999999999999</v>
      </c>
      <c r="K71" s="151">
        <v>0.05</v>
      </c>
      <c r="L71" s="149" t="s">
        <v>28</v>
      </c>
      <c r="M71" s="150" t="s">
        <v>31</v>
      </c>
      <c r="N71" s="10"/>
      <c r="O71" s="10"/>
      <c r="P71" s="10"/>
      <c r="Q71" s="10"/>
      <c r="R71" s="10"/>
      <c r="S71" s="10"/>
      <c r="T71" s="10"/>
      <c r="U71" s="10"/>
      <c r="V71" s="10"/>
      <c r="W71" s="10"/>
      <c r="X71" s="10"/>
      <c r="Y71" s="10"/>
      <c r="Z71" s="10"/>
      <c r="AA71" s="10"/>
    </row>
    <row r="72" spans="1:27">
      <c r="A72" s="146">
        <v>2135</v>
      </c>
      <c r="B72" s="147" t="s">
        <v>35</v>
      </c>
      <c r="C72" s="445" t="s">
        <v>343</v>
      </c>
      <c r="D72" s="446"/>
      <c r="E72" s="148">
        <v>480</v>
      </c>
      <c r="F72" s="149">
        <v>1000</v>
      </c>
      <c r="G72" s="150">
        <f t="shared" si="8"/>
        <v>0.48</v>
      </c>
      <c r="H72" s="151">
        <v>100</v>
      </c>
      <c r="I72" s="149">
        <v>100</v>
      </c>
      <c r="J72" s="150">
        <f>H72/I72</f>
        <v>1</v>
      </c>
      <c r="K72" s="151">
        <v>0.05</v>
      </c>
      <c r="L72" s="149" t="s">
        <v>28</v>
      </c>
      <c r="M72" s="150" t="s">
        <v>29</v>
      </c>
      <c r="N72" s="10"/>
      <c r="O72" s="10"/>
      <c r="P72" s="10"/>
      <c r="Q72" s="10"/>
      <c r="R72" s="10"/>
      <c r="S72" s="10"/>
      <c r="T72" s="10"/>
      <c r="U72" s="10"/>
      <c r="V72" s="10"/>
      <c r="W72" s="10"/>
      <c r="X72" s="10"/>
      <c r="Y72" s="10"/>
      <c r="Z72" s="10"/>
      <c r="AA72" s="10"/>
    </row>
    <row r="73" spans="1:27">
      <c r="A73" s="146">
        <v>2136</v>
      </c>
      <c r="B73" s="147" t="s">
        <v>35</v>
      </c>
      <c r="C73" s="445" t="s">
        <v>344</v>
      </c>
      <c r="D73" s="446"/>
      <c r="E73" s="148">
        <v>8.6999999999999993</v>
      </c>
      <c r="F73" s="149">
        <v>1000</v>
      </c>
      <c r="G73" s="150">
        <f t="shared" si="8"/>
        <v>8.6999999999999994E-3</v>
      </c>
      <c r="H73" s="151">
        <v>1.75</v>
      </c>
      <c r="I73" s="149">
        <v>10</v>
      </c>
      <c r="J73" s="150">
        <f>H73/I73</f>
        <v>0.17499999999999999</v>
      </c>
      <c r="K73" s="151">
        <v>0.05</v>
      </c>
      <c r="L73" s="149" t="s">
        <v>28</v>
      </c>
      <c r="M73" s="150" t="s">
        <v>31</v>
      </c>
      <c r="N73" s="10"/>
      <c r="O73" s="10"/>
      <c r="P73" s="10"/>
      <c r="Q73" s="10"/>
      <c r="R73" s="10"/>
      <c r="S73" s="10"/>
      <c r="T73" s="10"/>
      <c r="U73" s="10"/>
      <c r="V73" s="10"/>
      <c r="W73" s="10"/>
      <c r="X73" s="10"/>
      <c r="Y73" s="10"/>
      <c r="Z73" s="10"/>
      <c r="AA73" s="10"/>
    </row>
    <row r="74" spans="1:27">
      <c r="A74" s="146">
        <v>2137</v>
      </c>
      <c r="B74" s="147" t="s">
        <v>35</v>
      </c>
      <c r="C74" s="445" t="s">
        <v>345</v>
      </c>
      <c r="D74" s="446"/>
      <c r="E74" s="148"/>
      <c r="F74" s="149"/>
      <c r="G74" s="150">
        <v>0.17499999999999999</v>
      </c>
      <c r="H74" s="151">
        <v>1.75</v>
      </c>
      <c r="I74" s="149">
        <v>10</v>
      </c>
      <c r="J74" s="150">
        <f>H74/I74</f>
        <v>0.17499999999999999</v>
      </c>
      <c r="K74" s="151">
        <v>0.05</v>
      </c>
      <c r="L74" s="149" t="s">
        <v>28</v>
      </c>
      <c r="M74" s="150" t="s">
        <v>30</v>
      </c>
      <c r="N74" s="10"/>
      <c r="O74" s="10"/>
      <c r="P74" s="10"/>
      <c r="Q74" s="10"/>
      <c r="R74" s="10"/>
      <c r="S74" s="10"/>
      <c r="T74" s="10"/>
      <c r="U74" s="10"/>
      <c r="V74" s="10"/>
      <c r="W74" s="10"/>
      <c r="X74" s="10"/>
      <c r="Y74" s="10"/>
      <c r="Z74" s="10"/>
      <c r="AA74" s="10"/>
    </row>
    <row r="75" spans="1:27">
      <c r="A75" s="146">
        <v>2138</v>
      </c>
      <c r="B75" s="147" t="s">
        <v>35</v>
      </c>
      <c r="C75" s="445" t="s">
        <v>346</v>
      </c>
      <c r="D75" s="446"/>
      <c r="E75" s="148">
        <v>9.5</v>
      </c>
      <c r="F75" s="149">
        <v>1000</v>
      </c>
      <c r="G75" s="150">
        <f t="shared" ref="G75:G101" si="10">E75/F75</f>
        <v>9.4999999999999998E-3</v>
      </c>
      <c r="H75" s="151">
        <v>7.0000000000000007E-2</v>
      </c>
      <c r="I75" s="149">
        <v>10</v>
      </c>
      <c r="J75" s="150">
        <f>H75/I75</f>
        <v>7.000000000000001E-3</v>
      </c>
      <c r="K75" s="151">
        <v>0.05</v>
      </c>
      <c r="L75" s="149" t="s">
        <v>28</v>
      </c>
      <c r="M75" s="150" t="s">
        <v>31</v>
      </c>
      <c r="N75" s="10"/>
      <c r="O75" s="10"/>
      <c r="P75" s="10"/>
      <c r="Q75" s="10"/>
      <c r="R75" s="10"/>
      <c r="S75" s="10"/>
      <c r="T75" s="10"/>
      <c r="U75" s="10"/>
      <c r="V75" s="10"/>
      <c r="W75" s="10"/>
      <c r="X75" s="10"/>
      <c r="Y75" s="10"/>
      <c r="Z75" s="10"/>
      <c r="AA75" s="10"/>
    </row>
    <row r="76" spans="1:27">
      <c r="A76" s="146">
        <v>2139</v>
      </c>
      <c r="B76" s="147" t="s">
        <v>35</v>
      </c>
      <c r="C76" s="445" t="s">
        <v>347</v>
      </c>
      <c r="D76" s="446"/>
      <c r="E76" s="148">
        <v>17</v>
      </c>
      <c r="F76" s="149">
        <v>10000</v>
      </c>
      <c r="G76" s="150">
        <f t="shared" si="10"/>
        <v>1.6999999999999999E-3</v>
      </c>
      <c r="H76" s="151"/>
      <c r="I76" s="149"/>
      <c r="J76" s="150">
        <f>G76</f>
        <v>1.6999999999999999E-3</v>
      </c>
      <c r="K76" s="151">
        <v>0.05</v>
      </c>
      <c r="L76" s="149" t="s">
        <v>28</v>
      </c>
      <c r="M76" s="150" t="s">
        <v>31</v>
      </c>
      <c r="N76" s="10"/>
      <c r="O76" s="10"/>
      <c r="P76" s="10"/>
      <c r="Q76" s="10"/>
      <c r="R76" s="10"/>
      <c r="S76" s="10"/>
      <c r="T76" s="10"/>
      <c r="U76" s="10"/>
      <c r="V76" s="10"/>
      <c r="W76" s="10"/>
      <c r="X76" s="10"/>
      <c r="Y76" s="10"/>
      <c r="Z76" s="10"/>
      <c r="AA76" s="10"/>
    </row>
    <row r="77" spans="1:27">
      <c r="A77" s="146">
        <v>2140</v>
      </c>
      <c r="B77" s="147" t="s">
        <v>35</v>
      </c>
      <c r="C77" s="445" t="s">
        <v>348</v>
      </c>
      <c r="D77" s="446"/>
      <c r="E77" s="148">
        <v>2</v>
      </c>
      <c r="F77" s="149">
        <v>1000</v>
      </c>
      <c r="G77" s="150">
        <f t="shared" si="10"/>
        <v>2E-3</v>
      </c>
      <c r="H77" s="151">
        <v>7.0000000000000007E-2</v>
      </c>
      <c r="I77" s="149">
        <v>10</v>
      </c>
      <c r="J77" s="150">
        <f>H77/I77</f>
        <v>7.000000000000001E-3</v>
      </c>
      <c r="K77" s="151">
        <v>0.05</v>
      </c>
      <c r="L77" s="149" t="s">
        <v>28</v>
      </c>
      <c r="M77" s="150" t="s">
        <v>31</v>
      </c>
      <c r="N77" s="10"/>
      <c r="O77" s="10"/>
      <c r="P77" s="10"/>
      <c r="Q77" s="10"/>
      <c r="R77" s="10"/>
      <c r="S77" s="10"/>
      <c r="T77" s="10"/>
      <c r="U77" s="10"/>
      <c r="V77" s="10"/>
      <c r="W77" s="10"/>
      <c r="X77" s="10"/>
      <c r="Y77" s="10"/>
      <c r="Z77" s="10"/>
      <c r="AA77" s="10"/>
    </row>
    <row r="78" spans="1:27">
      <c r="A78" s="146">
        <v>2141</v>
      </c>
      <c r="B78" s="147" t="s">
        <v>35</v>
      </c>
      <c r="C78" s="445" t="s">
        <v>36</v>
      </c>
      <c r="D78" s="446"/>
      <c r="E78" s="148">
        <v>7</v>
      </c>
      <c r="F78" s="149">
        <v>1000</v>
      </c>
      <c r="G78" s="150">
        <f t="shared" si="10"/>
        <v>7.0000000000000001E-3</v>
      </c>
      <c r="H78" s="151"/>
      <c r="I78" s="149"/>
      <c r="J78" s="150">
        <f>G78</f>
        <v>7.0000000000000001E-3</v>
      </c>
      <c r="K78" s="151">
        <v>0.05</v>
      </c>
      <c r="L78" s="149" t="s">
        <v>28</v>
      </c>
      <c r="M78" s="150" t="s">
        <v>31</v>
      </c>
      <c r="N78" s="10"/>
      <c r="O78" s="10"/>
      <c r="P78" s="10"/>
      <c r="Q78" s="10"/>
      <c r="R78" s="10"/>
      <c r="S78" s="10"/>
      <c r="T78" s="10"/>
      <c r="U78" s="10"/>
      <c r="V78" s="10"/>
      <c r="W78" s="10"/>
      <c r="X78" s="10"/>
      <c r="Y78" s="10"/>
      <c r="Z78" s="10"/>
      <c r="AA78" s="10"/>
    </row>
    <row r="79" spans="1:27">
      <c r="A79" s="146">
        <v>2142</v>
      </c>
      <c r="B79" s="147" t="s">
        <v>35</v>
      </c>
      <c r="C79" s="445" t="s">
        <v>349</v>
      </c>
      <c r="D79" s="446"/>
      <c r="E79" s="148">
        <v>6.4</v>
      </c>
      <c r="F79" s="149">
        <v>5000</v>
      </c>
      <c r="G79" s="150">
        <f t="shared" si="10"/>
        <v>1.2800000000000001E-3</v>
      </c>
      <c r="H79" s="151"/>
      <c r="I79" s="149"/>
      <c r="J79" s="150">
        <f>G79</f>
        <v>1.2800000000000001E-3</v>
      </c>
      <c r="K79" s="151">
        <v>0.05</v>
      </c>
      <c r="L79" s="149" t="s">
        <v>28</v>
      </c>
      <c r="M79" s="150" t="s">
        <v>30</v>
      </c>
      <c r="N79" s="10"/>
      <c r="O79" s="10"/>
      <c r="P79" s="10"/>
      <c r="Q79" s="10"/>
      <c r="R79" s="10"/>
      <c r="S79" s="10"/>
      <c r="T79" s="10"/>
      <c r="U79" s="10"/>
      <c r="V79" s="10"/>
      <c r="W79" s="10"/>
      <c r="X79" s="10"/>
      <c r="Y79" s="10"/>
      <c r="Z79" s="10"/>
      <c r="AA79" s="10"/>
    </row>
    <row r="80" spans="1:27">
      <c r="A80" s="146">
        <v>2143</v>
      </c>
      <c r="B80" s="147" t="s">
        <v>35</v>
      </c>
      <c r="C80" s="445" t="s">
        <v>350</v>
      </c>
      <c r="D80" s="446"/>
      <c r="E80" s="148">
        <v>0.1</v>
      </c>
      <c r="F80" s="149">
        <v>5000</v>
      </c>
      <c r="G80" s="150">
        <f t="shared" si="10"/>
        <v>2.0000000000000002E-5</v>
      </c>
      <c r="H80" s="151">
        <v>1.07E-3</v>
      </c>
      <c r="I80" s="149">
        <v>100</v>
      </c>
      <c r="J80" s="150">
        <f>H80/I80</f>
        <v>1.0699999999999999E-5</v>
      </c>
      <c r="K80" s="151">
        <v>0.05</v>
      </c>
      <c r="L80" s="149" t="s">
        <v>28</v>
      </c>
      <c r="M80" s="150" t="s">
        <v>30</v>
      </c>
      <c r="N80" s="10"/>
      <c r="O80" s="10"/>
      <c r="P80" s="10"/>
      <c r="Q80" s="10"/>
      <c r="R80" s="10"/>
      <c r="S80" s="10"/>
      <c r="T80" s="10"/>
      <c r="U80" s="10"/>
      <c r="V80" s="10"/>
      <c r="W80" s="10"/>
      <c r="X80" s="10"/>
      <c r="Y80" s="10"/>
      <c r="Z80" s="10"/>
      <c r="AA80" s="10"/>
    </row>
    <row r="81" spans="1:27">
      <c r="A81" s="146">
        <v>2144</v>
      </c>
      <c r="B81" s="147" t="s">
        <v>35</v>
      </c>
      <c r="C81" s="445" t="s">
        <v>351</v>
      </c>
      <c r="D81" s="446"/>
      <c r="E81" s="148">
        <f>(0.5+0.13)/2</f>
        <v>0.315</v>
      </c>
      <c r="F81" s="149">
        <v>5000</v>
      </c>
      <c r="G81" s="150">
        <f t="shared" si="10"/>
        <v>6.3E-5</v>
      </c>
      <c r="H81" s="151">
        <v>1.07E-3</v>
      </c>
      <c r="I81" s="149">
        <v>100</v>
      </c>
      <c r="J81" s="150">
        <f>H81/I81</f>
        <v>1.0699999999999999E-5</v>
      </c>
      <c r="K81" s="151">
        <v>0.05</v>
      </c>
      <c r="L81" s="149" t="s">
        <v>28</v>
      </c>
      <c r="M81" s="150" t="s">
        <v>30</v>
      </c>
      <c r="N81" s="10"/>
      <c r="O81" s="10"/>
      <c r="P81" s="10"/>
      <c r="Q81" s="10"/>
      <c r="R81" s="10"/>
      <c r="S81" s="10"/>
      <c r="T81" s="10"/>
      <c r="U81" s="10"/>
      <c r="V81" s="10"/>
      <c r="W81" s="10"/>
      <c r="X81" s="10"/>
      <c r="Y81" s="10"/>
      <c r="Z81" s="10"/>
      <c r="AA81" s="10"/>
    </row>
    <row r="82" spans="1:27">
      <c r="A82" s="146">
        <v>2145</v>
      </c>
      <c r="B82" s="147" t="s">
        <v>35</v>
      </c>
      <c r="C82" s="445" t="s">
        <v>352</v>
      </c>
      <c r="D82" s="446"/>
      <c r="E82" s="148">
        <f>(0.42+0.46)/2</f>
        <v>0.44</v>
      </c>
      <c r="F82" s="149">
        <v>1000</v>
      </c>
      <c r="G82" s="150">
        <f t="shared" si="10"/>
        <v>4.4000000000000002E-4</v>
      </c>
      <c r="H82" s="151"/>
      <c r="I82" s="149"/>
      <c r="J82" s="150">
        <f>G82</f>
        <v>4.4000000000000002E-4</v>
      </c>
      <c r="K82" s="151">
        <v>0.05</v>
      </c>
      <c r="L82" s="149" t="s">
        <v>28</v>
      </c>
      <c r="M82" s="150" t="s">
        <v>30</v>
      </c>
      <c r="N82" s="10"/>
      <c r="O82" s="10"/>
      <c r="P82" s="10"/>
      <c r="Q82" s="10"/>
      <c r="R82" s="10"/>
      <c r="S82" s="10"/>
      <c r="T82" s="10"/>
      <c r="U82" s="10"/>
      <c r="V82" s="10"/>
      <c r="W82" s="10"/>
      <c r="X82" s="10"/>
      <c r="Y82" s="10"/>
      <c r="Z82" s="10"/>
      <c r="AA82" s="10"/>
    </row>
    <row r="83" spans="1:27">
      <c r="A83" s="146">
        <v>2146</v>
      </c>
      <c r="B83" s="147" t="s">
        <v>35</v>
      </c>
      <c r="C83" s="445" t="s">
        <v>353</v>
      </c>
      <c r="D83" s="446"/>
      <c r="E83" s="148">
        <v>3.6</v>
      </c>
      <c r="F83" s="149">
        <v>1000</v>
      </c>
      <c r="G83" s="150">
        <f t="shared" si="10"/>
        <v>3.5999999999999999E-3</v>
      </c>
      <c r="H83" s="151"/>
      <c r="I83" s="149"/>
      <c r="J83" s="150">
        <f>G83</f>
        <v>3.5999999999999999E-3</v>
      </c>
      <c r="K83" s="151">
        <v>0.5</v>
      </c>
      <c r="L83" s="149" t="s">
        <v>32</v>
      </c>
      <c r="M83" s="150" t="s">
        <v>30</v>
      </c>
      <c r="N83" s="10"/>
      <c r="O83" s="10"/>
      <c r="P83" s="10"/>
      <c r="Q83" s="10"/>
      <c r="R83" s="10"/>
      <c r="S83" s="10"/>
      <c r="T83" s="10"/>
      <c r="U83" s="10"/>
      <c r="V83" s="10"/>
      <c r="W83" s="10"/>
      <c r="X83" s="10"/>
      <c r="Y83" s="10"/>
      <c r="Z83" s="10"/>
      <c r="AA83" s="10"/>
    </row>
    <row r="84" spans="1:27">
      <c r="A84" s="146">
        <v>2147</v>
      </c>
      <c r="B84" s="147" t="s">
        <v>35</v>
      </c>
      <c r="C84" s="445" t="s">
        <v>354</v>
      </c>
      <c r="D84" s="446"/>
      <c r="E84" s="148">
        <f>(0.295+0.41)/2</f>
        <v>0.35249999999999998</v>
      </c>
      <c r="F84" s="149">
        <v>10000</v>
      </c>
      <c r="G84" s="162">
        <f t="shared" si="10"/>
        <v>3.5249999999999996E-5</v>
      </c>
      <c r="H84" s="151">
        <v>1.07E-3</v>
      </c>
      <c r="I84" s="149">
        <v>100</v>
      </c>
      <c r="J84" s="150">
        <f>H84/I84</f>
        <v>1.0699999999999999E-5</v>
      </c>
      <c r="K84" s="151">
        <v>0.05</v>
      </c>
      <c r="L84" s="149" t="s">
        <v>28</v>
      </c>
      <c r="M84" s="150" t="s">
        <v>30</v>
      </c>
      <c r="N84" s="10"/>
      <c r="O84" s="10"/>
      <c r="P84" s="10"/>
      <c r="Q84" s="10"/>
      <c r="R84" s="10"/>
      <c r="S84" s="10"/>
      <c r="T84" s="10"/>
      <c r="U84" s="10"/>
      <c r="V84" s="10"/>
      <c r="W84" s="10"/>
      <c r="X84" s="10"/>
      <c r="Y84" s="10"/>
      <c r="Z84" s="10"/>
      <c r="AA84" s="10"/>
    </row>
    <row r="85" spans="1:27">
      <c r="A85" s="146">
        <v>2148</v>
      </c>
      <c r="B85" s="147" t="s">
        <v>35</v>
      </c>
      <c r="C85" s="445" t="s">
        <v>355</v>
      </c>
      <c r="D85" s="446"/>
      <c r="E85" s="148">
        <v>0.01</v>
      </c>
      <c r="F85" s="149">
        <v>1000</v>
      </c>
      <c r="G85" s="150">
        <f t="shared" si="10"/>
        <v>1.0000000000000001E-5</v>
      </c>
      <c r="H85" s="151"/>
      <c r="I85" s="149"/>
      <c r="J85" s="150">
        <f>G85</f>
        <v>1.0000000000000001E-5</v>
      </c>
      <c r="K85" s="151">
        <v>0.05</v>
      </c>
      <c r="L85" s="149" t="s">
        <v>28</v>
      </c>
      <c r="M85" s="150" t="s">
        <v>30</v>
      </c>
      <c r="N85" s="10"/>
      <c r="O85" s="10"/>
      <c r="P85" s="10"/>
      <c r="Q85" s="10"/>
      <c r="R85" s="10"/>
      <c r="S85" s="10"/>
      <c r="T85" s="10"/>
      <c r="U85" s="10"/>
      <c r="V85" s="10"/>
      <c r="W85" s="10"/>
      <c r="X85" s="10"/>
      <c r="Y85" s="10"/>
      <c r="Z85" s="10"/>
      <c r="AA85" s="10"/>
    </row>
    <row r="86" spans="1:27">
      <c r="A86" s="146">
        <v>2149</v>
      </c>
      <c r="B86" s="147" t="s">
        <v>35</v>
      </c>
      <c r="C86" s="445" t="s">
        <v>356</v>
      </c>
      <c r="D86" s="446"/>
      <c r="E86" s="148">
        <v>1</v>
      </c>
      <c r="F86" s="149">
        <v>10000</v>
      </c>
      <c r="G86" s="150">
        <f t="shared" si="10"/>
        <v>1E-4</v>
      </c>
      <c r="H86" s="151"/>
      <c r="I86" s="149"/>
      <c r="J86" s="150">
        <f>G86</f>
        <v>1E-4</v>
      </c>
      <c r="K86" s="151">
        <v>0.5</v>
      </c>
      <c r="L86" s="149" t="s">
        <v>32</v>
      </c>
      <c r="M86" s="150" t="s">
        <v>30</v>
      </c>
      <c r="N86" s="10"/>
      <c r="O86" s="10"/>
      <c r="P86" s="10"/>
      <c r="Q86" s="10"/>
      <c r="R86" s="10"/>
      <c r="S86" s="10"/>
      <c r="T86" s="10"/>
      <c r="U86" s="10"/>
      <c r="V86" s="10"/>
      <c r="W86" s="10"/>
      <c r="X86" s="10"/>
      <c r="Y86" s="10"/>
      <c r="Z86" s="10"/>
      <c r="AA86" s="10"/>
    </row>
    <row r="87" spans="1:27">
      <c r="A87" s="146">
        <v>2150</v>
      </c>
      <c r="B87" s="147" t="s">
        <v>35</v>
      </c>
      <c r="C87" s="445" t="s">
        <v>357</v>
      </c>
      <c r="D87" s="446"/>
      <c r="E87" s="163">
        <v>100</v>
      </c>
      <c r="F87" s="164">
        <v>1000</v>
      </c>
      <c r="G87" s="165">
        <f t="shared" si="10"/>
        <v>0.1</v>
      </c>
      <c r="H87" s="151">
        <v>100</v>
      </c>
      <c r="I87" s="149">
        <v>50</v>
      </c>
      <c r="J87" s="165">
        <f>H87/I87</f>
        <v>2</v>
      </c>
      <c r="K87" s="166">
        <v>0.5</v>
      </c>
      <c r="L87" s="167" t="s">
        <v>28</v>
      </c>
      <c r="M87" s="168" t="s">
        <v>30</v>
      </c>
      <c r="N87" s="10"/>
      <c r="O87" s="10"/>
      <c r="P87" s="10"/>
      <c r="Q87" s="10"/>
      <c r="R87" s="10"/>
      <c r="S87" s="10"/>
      <c r="T87" s="10"/>
      <c r="U87" s="10"/>
      <c r="V87" s="10"/>
      <c r="W87" s="10"/>
      <c r="X87" s="10"/>
      <c r="Y87" s="10"/>
      <c r="Z87" s="10"/>
      <c r="AA87" s="10"/>
    </row>
    <row r="88" spans="1:27">
      <c r="A88" s="146">
        <v>2151</v>
      </c>
      <c r="B88" s="147" t="s">
        <v>35</v>
      </c>
      <c r="C88" s="445" t="s">
        <v>358</v>
      </c>
      <c r="D88" s="446"/>
      <c r="E88" s="163">
        <v>100</v>
      </c>
      <c r="F88" s="164">
        <v>1000</v>
      </c>
      <c r="G88" s="165">
        <f t="shared" si="10"/>
        <v>0.1</v>
      </c>
      <c r="H88" s="151"/>
      <c r="I88" s="149"/>
      <c r="J88" s="165">
        <v>0.1</v>
      </c>
      <c r="K88" s="166">
        <v>0.5</v>
      </c>
      <c r="L88" s="167" t="s">
        <v>32</v>
      </c>
      <c r="M88" s="168" t="s">
        <v>30</v>
      </c>
      <c r="N88" s="10"/>
      <c r="O88" s="10"/>
      <c r="P88" s="10"/>
      <c r="Q88" s="10"/>
      <c r="R88" s="10"/>
      <c r="S88" s="10"/>
      <c r="T88" s="10"/>
      <c r="U88" s="10"/>
      <c r="V88" s="10"/>
      <c r="W88" s="10"/>
      <c r="X88" s="10"/>
      <c r="Y88" s="10"/>
      <c r="Z88" s="10"/>
      <c r="AA88" s="10"/>
    </row>
    <row r="89" spans="1:27">
      <c r="A89" s="146">
        <v>2152</v>
      </c>
      <c r="B89" s="147" t="s">
        <v>35</v>
      </c>
      <c r="C89" s="445" t="s">
        <v>359</v>
      </c>
      <c r="D89" s="446"/>
      <c r="E89" s="148">
        <v>39</v>
      </c>
      <c r="F89" s="149">
        <v>1000</v>
      </c>
      <c r="G89" s="150">
        <f t="shared" si="10"/>
        <v>3.9E-2</v>
      </c>
      <c r="H89" s="151">
        <v>3.2</v>
      </c>
      <c r="I89" s="149">
        <v>50</v>
      </c>
      <c r="J89" s="150">
        <f>+H89/I89</f>
        <v>6.4000000000000001E-2</v>
      </c>
      <c r="K89" s="151">
        <v>0.05</v>
      </c>
      <c r="L89" s="149" t="s">
        <v>28</v>
      </c>
      <c r="M89" s="150" t="s">
        <v>31</v>
      </c>
      <c r="N89" s="10"/>
      <c r="O89" s="10"/>
      <c r="P89" s="10"/>
      <c r="Q89" s="10"/>
      <c r="R89" s="10"/>
      <c r="S89" s="10"/>
      <c r="T89" s="10"/>
      <c r="U89" s="10"/>
      <c r="V89" s="10"/>
      <c r="W89" s="10"/>
      <c r="X89" s="10"/>
      <c r="Y89" s="10"/>
      <c r="Z89" s="10"/>
      <c r="AA89" s="10"/>
    </row>
    <row r="90" spans="1:27">
      <c r="A90" s="146">
        <v>2153</v>
      </c>
      <c r="B90" s="147" t="s">
        <v>35</v>
      </c>
      <c r="C90" s="445" t="s">
        <v>360</v>
      </c>
      <c r="D90" s="446"/>
      <c r="E90" s="148">
        <v>100</v>
      </c>
      <c r="F90" s="149">
        <v>1000</v>
      </c>
      <c r="G90" s="150">
        <f t="shared" si="10"/>
        <v>0.1</v>
      </c>
      <c r="H90" s="151">
        <v>100</v>
      </c>
      <c r="I90" s="149">
        <v>50</v>
      </c>
      <c r="J90" s="150">
        <f>+H90/I90</f>
        <v>2</v>
      </c>
      <c r="K90" s="151">
        <v>0.05</v>
      </c>
      <c r="L90" s="149" t="s">
        <v>28</v>
      </c>
      <c r="M90" s="150" t="s">
        <v>30</v>
      </c>
      <c r="N90" s="10"/>
      <c r="O90" s="10"/>
      <c r="P90" s="10"/>
      <c r="Q90" s="10"/>
      <c r="R90" s="10"/>
      <c r="S90" s="10"/>
      <c r="T90" s="10"/>
      <c r="U90" s="10"/>
      <c r="V90" s="10"/>
      <c r="W90" s="10"/>
      <c r="X90" s="10"/>
      <c r="Y90" s="10"/>
      <c r="Z90" s="10"/>
      <c r="AA90" s="10"/>
    </row>
    <row r="91" spans="1:27" ht="13.5" thickBot="1">
      <c r="A91" s="146">
        <v>2154</v>
      </c>
      <c r="B91" s="169" t="s">
        <v>35</v>
      </c>
      <c r="C91" s="447" t="s">
        <v>361</v>
      </c>
      <c r="D91" s="448"/>
      <c r="E91" s="154">
        <v>12.1</v>
      </c>
      <c r="F91" s="155">
        <v>1000</v>
      </c>
      <c r="G91" s="156">
        <f t="shared" si="10"/>
        <v>1.21E-2</v>
      </c>
      <c r="H91" s="157">
        <v>0.254</v>
      </c>
      <c r="I91" s="155">
        <v>10</v>
      </c>
      <c r="J91" s="156">
        <f>H91/I91</f>
        <v>2.5399999999999999E-2</v>
      </c>
      <c r="K91" s="157">
        <v>0.05</v>
      </c>
      <c r="L91" s="155" t="s">
        <v>28</v>
      </c>
      <c r="M91" s="156" t="s">
        <v>31</v>
      </c>
      <c r="N91" s="10"/>
      <c r="O91" s="10"/>
      <c r="P91" s="10"/>
      <c r="Q91" s="10"/>
      <c r="R91" s="10"/>
      <c r="S91" s="10"/>
      <c r="T91" s="10"/>
      <c r="U91" s="10"/>
      <c r="V91" s="10"/>
      <c r="W91" s="10"/>
      <c r="X91" s="10"/>
      <c r="Y91" s="10"/>
      <c r="Z91" s="10"/>
      <c r="AA91" s="10"/>
    </row>
    <row r="92" spans="1:27">
      <c r="A92" s="137">
        <v>2201</v>
      </c>
      <c r="B92" s="141" t="s">
        <v>37</v>
      </c>
      <c r="C92" s="443" t="s">
        <v>362</v>
      </c>
      <c r="D92" s="444"/>
      <c r="E92" s="158">
        <v>1.7</v>
      </c>
      <c r="F92" s="159">
        <v>1000</v>
      </c>
      <c r="G92" s="160">
        <f t="shared" si="10"/>
        <v>1.6999999999999999E-3</v>
      </c>
      <c r="H92" s="161">
        <v>0.13500000000000001</v>
      </c>
      <c r="I92" s="159">
        <v>10</v>
      </c>
      <c r="J92" s="160">
        <f>H92/I92</f>
        <v>1.3500000000000002E-2</v>
      </c>
      <c r="K92" s="161">
        <v>0.05</v>
      </c>
      <c r="L92" s="159" t="s">
        <v>28</v>
      </c>
      <c r="M92" s="160" t="s">
        <v>31</v>
      </c>
      <c r="N92" s="10"/>
      <c r="O92" s="10"/>
      <c r="P92" s="10"/>
      <c r="Q92" s="10"/>
      <c r="R92" s="10"/>
      <c r="S92" s="10"/>
      <c r="T92" s="10"/>
      <c r="U92" s="10"/>
      <c r="V92" s="10"/>
      <c r="W92" s="10"/>
      <c r="X92" s="10"/>
      <c r="Y92" s="10"/>
      <c r="Z92" s="10"/>
      <c r="AA92" s="10"/>
    </row>
    <row r="93" spans="1:27">
      <c r="A93" s="146">
        <v>2202</v>
      </c>
      <c r="B93" s="147" t="s">
        <v>37</v>
      </c>
      <c r="C93" s="445" t="s">
        <v>363</v>
      </c>
      <c r="D93" s="446"/>
      <c r="E93" s="148">
        <v>0.92500000000000004</v>
      </c>
      <c r="F93" s="149">
        <v>1000</v>
      </c>
      <c r="G93" s="150">
        <f t="shared" si="10"/>
        <v>9.2500000000000004E-4</v>
      </c>
      <c r="H93" s="151">
        <v>0.13500000000000001</v>
      </c>
      <c r="I93" s="149">
        <v>10</v>
      </c>
      <c r="J93" s="150">
        <f>H93/I93</f>
        <v>1.3500000000000002E-2</v>
      </c>
      <c r="K93" s="151">
        <v>0.05</v>
      </c>
      <c r="L93" s="149" t="s">
        <v>28</v>
      </c>
      <c r="M93" s="150" t="s">
        <v>31</v>
      </c>
      <c r="N93" s="10"/>
      <c r="O93" s="10"/>
      <c r="P93" s="10"/>
      <c r="Q93" s="10"/>
      <c r="R93" s="10"/>
      <c r="S93" s="10"/>
      <c r="T93" s="10"/>
      <c r="U93" s="10"/>
      <c r="V93" s="10"/>
      <c r="W93" s="10"/>
      <c r="X93" s="10"/>
      <c r="Y93" s="10"/>
      <c r="Z93" s="10"/>
      <c r="AA93" s="10"/>
    </row>
    <row r="94" spans="1:27">
      <c r="A94" s="146">
        <v>2203</v>
      </c>
      <c r="B94" s="170" t="s">
        <v>37</v>
      </c>
      <c r="C94" s="445" t="s">
        <v>364</v>
      </c>
      <c r="D94" s="446"/>
      <c r="E94" s="148">
        <v>0.3</v>
      </c>
      <c r="F94" s="149">
        <v>1000</v>
      </c>
      <c r="G94" s="150">
        <f t="shared" si="10"/>
        <v>2.9999999999999997E-4</v>
      </c>
      <c r="H94" s="151"/>
      <c r="I94" s="149"/>
      <c r="J94" s="150">
        <f>G94</f>
        <v>2.9999999999999997E-4</v>
      </c>
      <c r="K94" s="151">
        <v>0.05</v>
      </c>
      <c r="L94" s="149" t="s">
        <v>28</v>
      </c>
      <c r="M94" s="150" t="s">
        <v>31</v>
      </c>
      <c r="N94" s="10"/>
      <c r="O94" s="10"/>
      <c r="P94" s="10"/>
      <c r="Q94" s="10"/>
      <c r="R94" s="10"/>
      <c r="S94" s="10"/>
      <c r="T94" s="10"/>
      <c r="U94" s="10"/>
      <c r="V94" s="10"/>
      <c r="W94" s="10"/>
      <c r="X94" s="10"/>
      <c r="Y94" s="10"/>
      <c r="Z94" s="10"/>
      <c r="AA94" s="10"/>
    </row>
    <row r="95" spans="1:27">
      <c r="A95" s="146">
        <v>2204</v>
      </c>
      <c r="B95" s="170" t="s">
        <v>37</v>
      </c>
      <c r="C95" s="445" t="s">
        <v>365</v>
      </c>
      <c r="D95" s="446"/>
      <c r="E95" s="148">
        <v>3.4</v>
      </c>
      <c r="F95" s="149">
        <v>1000</v>
      </c>
      <c r="G95" s="150">
        <f t="shared" si="10"/>
        <v>3.3999999999999998E-3</v>
      </c>
      <c r="H95" s="151"/>
      <c r="I95" s="149"/>
      <c r="J95" s="150">
        <f>G95</f>
        <v>3.3999999999999998E-3</v>
      </c>
      <c r="K95" s="151">
        <v>0.05</v>
      </c>
      <c r="L95" s="149" t="s">
        <v>28</v>
      </c>
      <c r="M95" s="150" t="s">
        <v>30</v>
      </c>
      <c r="N95" s="10"/>
      <c r="O95" s="10"/>
      <c r="P95" s="10"/>
      <c r="Q95" s="10"/>
      <c r="R95" s="10"/>
      <c r="S95" s="10"/>
      <c r="T95" s="10"/>
      <c r="U95" s="10"/>
      <c r="V95" s="10"/>
      <c r="W95" s="10"/>
      <c r="X95" s="10"/>
      <c r="Y95" s="10"/>
      <c r="Z95" s="10"/>
      <c r="AA95" s="10"/>
    </row>
    <row r="96" spans="1:27">
      <c r="A96" s="146">
        <v>2205</v>
      </c>
      <c r="B96" s="170" t="s">
        <v>37</v>
      </c>
      <c r="C96" s="445" t="s">
        <v>366</v>
      </c>
      <c r="D96" s="446"/>
      <c r="E96" s="148">
        <v>0.68</v>
      </c>
      <c r="F96" s="149">
        <v>5000</v>
      </c>
      <c r="G96" s="150">
        <f t="shared" si="10"/>
        <v>1.36E-4</v>
      </c>
      <c r="H96" s="151">
        <v>0.3</v>
      </c>
      <c r="I96" s="149">
        <v>10</v>
      </c>
      <c r="J96" s="150">
        <f>H96/I96</f>
        <v>0.03</v>
      </c>
      <c r="K96" s="151">
        <v>0.05</v>
      </c>
      <c r="L96" s="149" t="s">
        <v>28</v>
      </c>
      <c r="M96" s="150" t="s">
        <v>30</v>
      </c>
      <c r="N96" s="10"/>
      <c r="O96" s="10"/>
      <c r="P96" s="10"/>
      <c r="Q96" s="10"/>
      <c r="R96" s="10"/>
      <c r="S96" s="10"/>
      <c r="T96" s="10"/>
      <c r="U96" s="10"/>
      <c r="V96" s="10"/>
      <c r="W96" s="10"/>
      <c r="X96" s="10"/>
      <c r="Y96" s="10"/>
      <c r="Z96" s="10"/>
      <c r="AA96" s="10"/>
    </row>
    <row r="97" spans="1:27">
      <c r="A97" s="146">
        <v>2206</v>
      </c>
      <c r="B97" s="170" t="s">
        <v>37</v>
      </c>
      <c r="C97" s="445" t="s">
        <v>367</v>
      </c>
      <c r="D97" s="446"/>
      <c r="E97" s="148">
        <v>0.13400000000000001</v>
      </c>
      <c r="F97" s="149">
        <v>1000</v>
      </c>
      <c r="G97" s="150">
        <f t="shared" si="10"/>
        <v>1.34E-4</v>
      </c>
      <c r="H97" s="151">
        <v>6.7000000000000004E-2</v>
      </c>
      <c r="I97" s="149">
        <v>10</v>
      </c>
      <c r="J97" s="150">
        <f>H97/I97</f>
        <v>6.7000000000000002E-3</v>
      </c>
      <c r="K97" s="151">
        <v>0.05</v>
      </c>
      <c r="L97" s="149" t="s">
        <v>28</v>
      </c>
      <c r="M97" s="150" t="s">
        <v>30</v>
      </c>
      <c r="N97" s="10"/>
      <c r="O97" s="10"/>
      <c r="P97" s="10"/>
      <c r="Q97" s="10"/>
      <c r="R97" s="10"/>
      <c r="S97" s="10"/>
      <c r="T97" s="10"/>
      <c r="U97" s="10"/>
      <c r="V97" s="10"/>
      <c r="W97" s="10"/>
      <c r="X97" s="10"/>
      <c r="Y97" s="10"/>
      <c r="Z97" s="10"/>
      <c r="AA97" s="10"/>
    </row>
    <row r="98" spans="1:27" ht="13.5" thickBot="1">
      <c r="A98" s="152">
        <v>2207</v>
      </c>
      <c r="B98" s="171" t="s">
        <v>37</v>
      </c>
      <c r="C98" s="447" t="s">
        <v>368</v>
      </c>
      <c r="D98" s="448"/>
      <c r="E98" s="154">
        <f>(5.3+1.6)/2</f>
        <v>3.45</v>
      </c>
      <c r="F98" s="155">
        <v>1000</v>
      </c>
      <c r="G98" s="156">
        <f t="shared" si="10"/>
        <v>3.4500000000000004E-3</v>
      </c>
      <c r="H98" s="157"/>
      <c r="I98" s="155"/>
      <c r="J98" s="156">
        <f>G98</f>
        <v>3.4500000000000004E-3</v>
      </c>
      <c r="K98" s="157">
        <v>0.05</v>
      </c>
      <c r="L98" s="155" t="s">
        <v>28</v>
      </c>
      <c r="M98" s="156" t="s">
        <v>31</v>
      </c>
      <c r="N98" s="10"/>
      <c r="O98" s="10"/>
      <c r="P98" s="10"/>
      <c r="Q98" s="10"/>
      <c r="R98" s="10"/>
      <c r="S98" s="10"/>
      <c r="T98" s="10"/>
      <c r="U98" s="10"/>
      <c r="V98" s="10"/>
      <c r="W98" s="10"/>
      <c r="X98" s="10"/>
      <c r="Y98" s="10"/>
      <c r="Z98" s="10"/>
      <c r="AA98" s="10"/>
    </row>
    <row r="99" spans="1:27">
      <c r="A99" s="172">
        <v>2301</v>
      </c>
      <c r="B99" s="172" t="s">
        <v>38</v>
      </c>
      <c r="C99" s="443" t="s">
        <v>369</v>
      </c>
      <c r="D99" s="444"/>
      <c r="E99" s="158">
        <v>0.08</v>
      </c>
      <c r="F99" s="159">
        <v>1000</v>
      </c>
      <c r="G99" s="160">
        <f t="shared" si="10"/>
        <v>8.0000000000000007E-5</v>
      </c>
      <c r="H99" s="161">
        <v>6.7999999999999996E-3</v>
      </c>
      <c r="I99" s="159">
        <v>10</v>
      </c>
      <c r="J99" s="160">
        <f t="shared" ref="J99:J102" si="11">H99/I99</f>
        <v>6.7999999999999994E-4</v>
      </c>
      <c r="K99" s="158">
        <v>0.05</v>
      </c>
      <c r="L99" s="159" t="s">
        <v>28</v>
      </c>
      <c r="M99" s="160" t="s">
        <v>30</v>
      </c>
      <c r="N99" s="10"/>
      <c r="O99" s="10"/>
      <c r="P99" s="10"/>
      <c r="Q99" s="10"/>
      <c r="R99" s="10"/>
      <c r="S99" s="10"/>
      <c r="T99" s="10"/>
      <c r="U99" s="10"/>
      <c r="V99" s="10"/>
      <c r="W99" s="10"/>
      <c r="X99" s="10"/>
      <c r="Y99" s="10"/>
      <c r="Z99" s="10"/>
      <c r="AA99" s="10"/>
    </row>
    <row r="100" spans="1:27">
      <c r="A100" s="173">
        <v>2302</v>
      </c>
      <c r="B100" s="173" t="s">
        <v>38</v>
      </c>
      <c r="C100" s="445" t="s">
        <v>370</v>
      </c>
      <c r="D100" s="446"/>
      <c r="E100" s="148">
        <v>0.05</v>
      </c>
      <c r="F100" s="149">
        <v>1000</v>
      </c>
      <c r="G100" s="150">
        <f t="shared" si="10"/>
        <v>5.0000000000000002E-5</v>
      </c>
      <c r="H100" s="151">
        <v>2.5000000000000001E-2</v>
      </c>
      <c r="I100" s="149">
        <v>10</v>
      </c>
      <c r="J100" s="150">
        <f t="shared" si="11"/>
        <v>2.5000000000000001E-3</v>
      </c>
      <c r="K100" s="148">
        <v>0.05</v>
      </c>
      <c r="L100" s="149" t="s">
        <v>28</v>
      </c>
      <c r="M100" s="150" t="s">
        <v>30</v>
      </c>
      <c r="N100" s="10"/>
      <c r="O100" s="10"/>
      <c r="P100" s="10"/>
      <c r="Q100" s="10"/>
      <c r="R100" s="10"/>
      <c r="S100" s="10"/>
      <c r="T100" s="10"/>
      <c r="U100" s="10"/>
      <c r="V100" s="10"/>
      <c r="W100" s="10"/>
      <c r="X100" s="10"/>
      <c r="Y100" s="10"/>
      <c r="Z100" s="10"/>
      <c r="AA100" s="10"/>
    </row>
    <row r="101" spans="1:27">
      <c r="A101" s="173">
        <v>2303</v>
      </c>
      <c r="B101" s="173" t="s">
        <v>38</v>
      </c>
      <c r="C101" s="445" t="s">
        <v>371</v>
      </c>
      <c r="D101" s="446"/>
      <c r="E101" s="148">
        <v>1.91</v>
      </c>
      <c r="F101" s="149">
        <v>1000</v>
      </c>
      <c r="G101" s="150">
        <f t="shared" si="10"/>
        <v>1.91E-3</v>
      </c>
      <c r="H101" s="151">
        <v>1</v>
      </c>
      <c r="I101" s="149">
        <v>10</v>
      </c>
      <c r="J101" s="150">
        <f t="shared" si="11"/>
        <v>0.1</v>
      </c>
      <c r="K101" s="148">
        <v>0.05</v>
      </c>
      <c r="L101" s="149" t="s">
        <v>28</v>
      </c>
      <c r="M101" s="150" t="s">
        <v>31</v>
      </c>
      <c r="N101" s="10"/>
      <c r="O101" s="10"/>
      <c r="P101" s="10"/>
      <c r="Q101" s="10"/>
      <c r="R101" s="10"/>
      <c r="S101" s="10"/>
      <c r="T101" s="10"/>
      <c r="U101" s="10"/>
      <c r="V101" s="10"/>
      <c r="W101" s="10"/>
      <c r="X101" s="10"/>
      <c r="Y101" s="10"/>
      <c r="Z101" s="10"/>
      <c r="AA101" s="10"/>
    </row>
    <row r="102" spans="1:27" ht="13.5" thickBot="1">
      <c r="A102" s="174">
        <v>2304</v>
      </c>
      <c r="B102" s="174" t="s">
        <v>38</v>
      </c>
      <c r="C102" s="447" t="s">
        <v>372</v>
      </c>
      <c r="D102" s="448"/>
      <c r="E102" s="154"/>
      <c r="F102" s="155"/>
      <c r="G102" s="156"/>
      <c r="H102" s="157">
        <v>0.69</v>
      </c>
      <c r="I102" s="155">
        <v>50</v>
      </c>
      <c r="J102" s="156">
        <f t="shared" si="11"/>
        <v>1.38E-2</v>
      </c>
      <c r="K102" s="154">
        <v>0.05</v>
      </c>
      <c r="L102" s="155" t="s">
        <v>28</v>
      </c>
      <c r="M102" s="156" t="s">
        <v>30</v>
      </c>
      <c r="N102" s="10"/>
      <c r="O102" s="10"/>
      <c r="P102" s="10"/>
      <c r="Q102" s="10"/>
      <c r="R102" s="10"/>
      <c r="S102" s="10"/>
      <c r="T102" s="10"/>
      <c r="U102" s="10"/>
      <c r="V102" s="10"/>
      <c r="W102" s="10"/>
      <c r="X102" s="10"/>
      <c r="Y102" s="10"/>
      <c r="Z102" s="10"/>
      <c r="AA102" s="10"/>
    </row>
    <row r="103" spans="1:27">
      <c r="A103" s="137">
        <v>2401</v>
      </c>
      <c r="B103" s="141" t="s">
        <v>39</v>
      </c>
      <c r="C103" s="443" t="s">
        <v>373</v>
      </c>
      <c r="D103" s="444"/>
      <c r="E103" s="158">
        <v>0.11</v>
      </c>
      <c r="F103" s="159">
        <v>1000</v>
      </c>
      <c r="G103" s="160">
        <f>E103/F103</f>
        <v>1.1E-4</v>
      </c>
      <c r="H103" s="161">
        <v>0.04</v>
      </c>
      <c r="I103" s="159">
        <v>10</v>
      </c>
      <c r="J103" s="160">
        <v>4.0000000000000001E-3</v>
      </c>
      <c r="K103" s="161">
        <v>0.5</v>
      </c>
      <c r="L103" s="159" t="s">
        <v>32</v>
      </c>
      <c r="M103" s="160" t="s">
        <v>29</v>
      </c>
      <c r="N103" s="10"/>
      <c r="O103" s="10"/>
      <c r="P103" s="10"/>
      <c r="Q103" s="10"/>
      <c r="R103" s="10"/>
      <c r="S103" s="10"/>
      <c r="T103" s="10"/>
      <c r="U103" s="10"/>
      <c r="V103" s="10"/>
      <c r="W103" s="10"/>
      <c r="X103" s="10"/>
      <c r="Y103" s="10"/>
      <c r="Z103" s="10"/>
      <c r="AA103" s="10"/>
    </row>
    <row r="104" spans="1:27">
      <c r="A104" s="146">
        <v>2402</v>
      </c>
      <c r="B104" s="147" t="s">
        <v>39</v>
      </c>
      <c r="C104" s="445" t="s">
        <v>40</v>
      </c>
      <c r="D104" s="446"/>
      <c r="E104" s="148">
        <v>295</v>
      </c>
      <c r="F104" s="149">
        <v>1000</v>
      </c>
      <c r="G104" s="150">
        <v>0.29499999999999998</v>
      </c>
      <c r="H104" s="151">
        <v>51</v>
      </c>
      <c r="I104" s="149">
        <v>50</v>
      </c>
      <c r="J104" s="150">
        <v>1.02</v>
      </c>
      <c r="K104" s="151">
        <v>0.05</v>
      </c>
      <c r="L104" s="149" t="s">
        <v>28</v>
      </c>
      <c r="M104" s="150" t="s">
        <v>31</v>
      </c>
      <c r="N104" s="10"/>
      <c r="O104" s="10"/>
      <c r="P104" s="10"/>
      <c r="Q104" s="10"/>
      <c r="R104" s="10"/>
      <c r="S104" s="10"/>
      <c r="T104" s="10"/>
      <c r="U104" s="10"/>
      <c r="V104" s="10"/>
      <c r="W104" s="10"/>
      <c r="X104" s="10"/>
      <c r="Y104" s="10"/>
      <c r="Z104" s="10"/>
      <c r="AA104" s="10"/>
    </row>
    <row r="105" spans="1:27">
      <c r="A105" s="146">
        <v>2403</v>
      </c>
      <c r="B105" s="147" t="s">
        <v>39</v>
      </c>
      <c r="C105" s="445" t="s">
        <v>41</v>
      </c>
      <c r="D105" s="446"/>
      <c r="E105" s="148">
        <v>0.4</v>
      </c>
      <c r="F105" s="149">
        <v>5000</v>
      </c>
      <c r="G105" s="150">
        <f>E105/F105</f>
        <v>8.0000000000000007E-5</v>
      </c>
      <c r="H105" s="151"/>
      <c r="I105" s="149"/>
      <c r="J105" s="150">
        <f>G105</f>
        <v>8.0000000000000007E-5</v>
      </c>
      <c r="K105" s="151">
        <v>1</v>
      </c>
      <c r="L105" s="149" t="s">
        <v>42</v>
      </c>
      <c r="M105" s="150" t="s">
        <v>30</v>
      </c>
      <c r="N105" s="10"/>
      <c r="O105" s="10"/>
      <c r="P105" s="10"/>
      <c r="Q105" s="10"/>
      <c r="R105" s="10"/>
      <c r="S105" s="10"/>
      <c r="T105" s="10"/>
      <c r="U105" s="10"/>
      <c r="V105" s="10"/>
      <c r="W105" s="10"/>
      <c r="X105" s="10"/>
      <c r="Y105" s="10"/>
      <c r="Z105" s="10"/>
      <c r="AA105" s="10"/>
    </row>
    <row r="106" spans="1:27">
      <c r="A106" s="146">
        <v>2404</v>
      </c>
      <c r="B106" s="147" t="s">
        <v>39</v>
      </c>
      <c r="C106" s="445" t="s">
        <v>43</v>
      </c>
      <c r="D106" s="446"/>
      <c r="E106" s="148">
        <v>0.78</v>
      </c>
      <c r="F106" s="149">
        <v>1000</v>
      </c>
      <c r="G106" s="150">
        <f>E106/F106</f>
        <v>7.7999999999999999E-4</v>
      </c>
      <c r="H106" s="151">
        <v>0.2</v>
      </c>
      <c r="I106" s="149">
        <v>100</v>
      </c>
      <c r="J106" s="150">
        <f>H106/I106</f>
        <v>2E-3</v>
      </c>
      <c r="K106" s="151">
        <v>0.5</v>
      </c>
      <c r="L106" s="149" t="s">
        <v>32</v>
      </c>
      <c r="M106" s="150" t="s">
        <v>30</v>
      </c>
      <c r="N106" s="10"/>
      <c r="O106" s="10"/>
      <c r="P106" s="10"/>
      <c r="Q106" s="10"/>
      <c r="R106" s="10"/>
      <c r="S106" s="10"/>
      <c r="T106" s="10"/>
      <c r="U106" s="10"/>
      <c r="V106" s="10"/>
      <c r="W106" s="10"/>
      <c r="X106" s="10"/>
      <c r="Y106" s="10"/>
      <c r="Z106" s="10"/>
      <c r="AA106" s="10"/>
    </row>
    <row r="107" spans="1:27">
      <c r="A107" s="146">
        <v>2405</v>
      </c>
      <c r="B107" s="147" t="s">
        <v>39</v>
      </c>
      <c r="C107" s="445" t="s">
        <v>44</v>
      </c>
      <c r="D107" s="446"/>
      <c r="E107" s="148">
        <v>4.8099999999999996</v>
      </c>
      <c r="F107" s="149">
        <v>1000</v>
      </c>
      <c r="G107" s="150">
        <v>4.7999999999999996E-3</v>
      </c>
      <c r="H107" s="151"/>
      <c r="I107" s="149"/>
      <c r="J107" s="150">
        <v>4.7999999999999996E-3</v>
      </c>
      <c r="K107" s="151">
        <v>0.05</v>
      </c>
      <c r="L107" s="149" t="s">
        <v>28</v>
      </c>
      <c r="M107" s="150" t="s">
        <v>30</v>
      </c>
      <c r="N107" s="10"/>
      <c r="O107" s="10"/>
      <c r="P107" s="10"/>
      <c r="Q107" s="10"/>
      <c r="R107" s="10"/>
      <c r="S107" s="10"/>
      <c r="T107" s="10"/>
      <c r="U107" s="10"/>
      <c r="V107" s="10"/>
      <c r="W107" s="10"/>
      <c r="X107" s="10"/>
      <c r="Y107" s="10"/>
      <c r="Z107" s="10"/>
      <c r="AA107" s="10"/>
    </row>
    <row r="108" spans="1:27">
      <c r="A108" s="146">
        <v>2406</v>
      </c>
      <c r="B108" s="170" t="s">
        <v>39</v>
      </c>
      <c r="C108" s="445" t="s">
        <v>45</v>
      </c>
      <c r="D108" s="446"/>
      <c r="E108" s="148">
        <v>35</v>
      </c>
      <c r="F108" s="149">
        <v>5000</v>
      </c>
      <c r="G108" s="150">
        <f>E108/F108</f>
        <v>7.0000000000000001E-3</v>
      </c>
      <c r="H108" s="151"/>
      <c r="I108" s="149"/>
      <c r="J108" s="150">
        <f>G108</f>
        <v>7.0000000000000001E-3</v>
      </c>
      <c r="K108" s="151">
        <v>1</v>
      </c>
      <c r="L108" s="149" t="s">
        <v>42</v>
      </c>
      <c r="M108" s="150" t="s">
        <v>30</v>
      </c>
      <c r="N108" s="10"/>
      <c r="O108" s="10"/>
      <c r="P108" s="10"/>
      <c r="Q108" s="10"/>
      <c r="R108" s="10"/>
      <c r="S108" s="10"/>
      <c r="T108" s="10"/>
      <c r="U108" s="10"/>
      <c r="V108" s="10"/>
      <c r="W108" s="10"/>
      <c r="X108" s="10"/>
      <c r="Y108" s="10"/>
      <c r="Z108" s="10"/>
      <c r="AA108" s="10"/>
    </row>
    <row r="109" spans="1:27">
      <c r="A109" s="146">
        <v>2407</v>
      </c>
      <c r="B109" s="147" t="s">
        <v>39</v>
      </c>
      <c r="C109" s="445" t="s">
        <v>46</v>
      </c>
      <c r="D109" s="446"/>
      <c r="E109" s="148">
        <v>2</v>
      </c>
      <c r="F109" s="149">
        <v>1000</v>
      </c>
      <c r="G109" s="150">
        <f>E109/F109</f>
        <v>2E-3</v>
      </c>
      <c r="H109" s="151"/>
      <c r="I109" s="149"/>
      <c r="J109" s="150">
        <f>G109</f>
        <v>2E-3</v>
      </c>
      <c r="K109" s="151">
        <v>0.05</v>
      </c>
      <c r="L109" s="149" t="s">
        <v>28</v>
      </c>
      <c r="M109" s="150" t="s">
        <v>30</v>
      </c>
      <c r="N109" s="10"/>
      <c r="O109" s="10"/>
      <c r="P109" s="10"/>
      <c r="Q109" s="10"/>
      <c r="R109" s="10"/>
      <c r="S109" s="10"/>
      <c r="T109" s="10"/>
      <c r="U109" s="10"/>
      <c r="V109" s="10"/>
      <c r="W109" s="10"/>
      <c r="X109" s="10"/>
      <c r="Y109" s="10"/>
      <c r="Z109" s="10"/>
      <c r="AA109" s="10"/>
    </row>
    <row r="110" spans="1:27">
      <c r="A110" s="146">
        <v>2408</v>
      </c>
      <c r="B110" s="147" t="s">
        <v>39</v>
      </c>
      <c r="C110" s="445" t="s">
        <v>47</v>
      </c>
      <c r="D110" s="446"/>
      <c r="E110" s="148">
        <v>0.375</v>
      </c>
      <c r="F110" s="149">
        <v>1000</v>
      </c>
      <c r="G110" s="150">
        <v>3.7500000000000001E-4</v>
      </c>
      <c r="H110" s="151">
        <v>2.23E-2</v>
      </c>
      <c r="I110" s="149">
        <v>10</v>
      </c>
      <c r="J110" s="150">
        <v>2.2300000000000002E-3</v>
      </c>
      <c r="K110" s="151">
        <v>0.05</v>
      </c>
      <c r="L110" s="149" t="s">
        <v>28</v>
      </c>
      <c r="M110" s="150" t="s">
        <v>30</v>
      </c>
      <c r="N110" s="10"/>
      <c r="O110" s="10"/>
      <c r="P110" s="10"/>
      <c r="Q110" s="10"/>
      <c r="R110" s="10"/>
      <c r="S110" s="10"/>
      <c r="T110" s="10"/>
      <c r="U110" s="10"/>
      <c r="V110" s="10"/>
      <c r="W110" s="10"/>
      <c r="X110" s="10"/>
      <c r="Y110" s="10"/>
      <c r="Z110" s="10"/>
      <c r="AA110" s="10"/>
    </row>
    <row r="111" spans="1:27">
      <c r="A111" s="146">
        <v>2409</v>
      </c>
      <c r="B111" s="147" t="s">
        <v>39</v>
      </c>
      <c r="C111" s="445" t="s">
        <v>48</v>
      </c>
      <c r="D111" s="446"/>
      <c r="E111" s="148">
        <v>0.18</v>
      </c>
      <c r="F111" s="149">
        <v>1000</v>
      </c>
      <c r="G111" s="150">
        <f>E111/F111</f>
        <v>1.7999999999999998E-4</v>
      </c>
      <c r="H111" s="151">
        <v>2.4E-2</v>
      </c>
      <c r="I111" s="149">
        <v>100</v>
      </c>
      <c r="J111" s="150">
        <f>H111/I111</f>
        <v>2.4000000000000001E-4</v>
      </c>
      <c r="K111" s="151">
        <v>1</v>
      </c>
      <c r="L111" s="149" t="s">
        <v>42</v>
      </c>
      <c r="M111" s="150" t="s">
        <v>30</v>
      </c>
      <c r="N111" s="10"/>
      <c r="O111" s="10"/>
      <c r="P111" s="10"/>
      <c r="Q111" s="10"/>
      <c r="R111" s="10"/>
      <c r="S111" s="10"/>
      <c r="T111" s="10"/>
      <c r="U111" s="10"/>
      <c r="V111" s="10"/>
      <c r="W111" s="10"/>
      <c r="X111" s="10"/>
      <c r="Y111" s="10"/>
      <c r="Z111" s="10"/>
      <c r="AA111" s="10"/>
    </row>
    <row r="112" spans="1:27">
      <c r="A112" s="146">
        <v>2410</v>
      </c>
      <c r="B112" s="147" t="s">
        <v>39</v>
      </c>
      <c r="C112" s="445" t="s">
        <v>374</v>
      </c>
      <c r="D112" s="446"/>
      <c r="E112" s="148">
        <v>4.8000000000000001E-2</v>
      </c>
      <c r="F112" s="149">
        <v>1000</v>
      </c>
      <c r="G112" s="150">
        <f>E112/F112</f>
        <v>4.8000000000000001E-5</v>
      </c>
      <c r="H112" s="151">
        <v>1.1999999999999999E-3</v>
      </c>
      <c r="I112" s="149">
        <v>10</v>
      </c>
      <c r="J112" s="150">
        <f>H112/I112</f>
        <v>1.1999999999999999E-4</v>
      </c>
      <c r="K112" s="151">
        <v>0.5</v>
      </c>
      <c r="L112" s="149" t="s">
        <v>32</v>
      </c>
      <c r="M112" s="150" t="s">
        <v>30</v>
      </c>
      <c r="N112" s="10"/>
      <c r="O112" s="10"/>
      <c r="P112" s="10"/>
      <c r="Q112" s="10"/>
      <c r="R112" s="10"/>
      <c r="S112" s="10"/>
      <c r="T112" s="10"/>
      <c r="U112" s="10"/>
      <c r="V112" s="10"/>
      <c r="W112" s="10"/>
      <c r="X112" s="10"/>
      <c r="Y112" s="10"/>
      <c r="Z112" s="10"/>
      <c r="AA112" s="10"/>
    </row>
    <row r="113" spans="1:27">
      <c r="A113" s="146">
        <v>2411</v>
      </c>
      <c r="B113" s="147" t="s">
        <v>39</v>
      </c>
      <c r="C113" s="445" t="s">
        <v>375</v>
      </c>
      <c r="D113" s="446"/>
      <c r="E113" s="148">
        <v>0.16</v>
      </c>
      <c r="F113" s="149">
        <v>1000</v>
      </c>
      <c r="G113" s="150">
        <f>E113/F113</f>
        <v>1.6000000000000001E-4</v>
      </c>
      <c r="H113" s="151">
        <v>0.03</v>
      </c>
      <c r="I113" s="149">
        <v>10</v>
      </c>
      <c r="J113" s="150">
        <f>H113/I113</f>
        <v>3.0000000000000001E-3</v>
      </c>
      <c r="K113" s="151">
        <v>0.5</v>
      </c>
      <c r="L113" s="149" t="s">
        <v>32</v>
      </c>
      <c r="M113" s="150" t="s">
        <v>30</v>
      </c>
      <c r="N113" s="10"/>
      <c r="O113" s="10"/>
      <c r="P113" s="10"/>
      <c r="Q113" s="10"/>
      <c r="R113" s="10"/>
      <c r="S113" s="10"/>
      <c r="T113" s="10"/>
      <c r="U113" s="10"/>
      <c r="V113" s="10"/>
      <c r="W113" s="10"/>
      <c r="X113" s="10"/>
      <c r="Y113" s="10"/>
      <c r="Z113" s="10"/>
      <c r="AA113" s="10"/>
    </row>
    <row r="114" spans="1:27">
      <c r="A114" s="146">
        <v>2412</v>
      </c>
      <c r="B114" s="147" t="s">
        <v>39</v>
      </c>
      <c r="C114" s="445" t="s">
        <v>49</v>
      </c>
      <c r="D114" s="446"/>
      <c r="E114" s="148">
        <v>0.15</v>
      </c>
      <c r="F114" s="149">
        <v>1000</v>
      </c>
      <c r="G114" s="150">
        <f>E114/F114</f>
        <v>1.4999999999999999E-4</v>
      </c>
      <c r="H114" s="151"/>
      <c r="I114" s="149"/>
      <c r="J114" s="150">
        <f>G114</f>
        <v>1.4999999999999999E-4</v>
      </c>
      <c r="K114" s="151">
        <v>0.05</v>
      </c>
      <c r="L114" s="149" t="s">
        <v>28</v>
      </c>
      <c r="M114" s="150" t="s">
        <v>30</v>
      </c>
      <c r="N114" s="10"/>
      <c r="O114" s="10"/>
      <c r="P114" s="10"/>
      <c r="Q114" s="10"/>
      <c r="R114" s="10"/>
      <c r="S114" s="10"/>
      <c r="T114" s="10"/>
      <c r="U114" s="10"/>
      <c r="V114" s="10"/>
      <c r="W114" s="10"/>
      <c r="X114" s="10"/>
      <c r="Y114" s="10"/>
      <c r="Z114" s="10"/>
      <c r="AA114" s="10"/>
    </row>
    <row r="115" spans="1:27">
      <c r="A115" s="146">
        <v>2413</v>
      </c>
      <c r="B115" s="147" t="s">
        <v>39</v>
      </c>
      <c r="C115" s="445" t="s">
        <v>50</v>
      </c>
      <c r="D115" s="446"/>
      <c r="E115" s="148">
        <v>15.4</v>
      </c>
      <c r="F115" s="149">
        <v>5000</v>
      </c>
      <c r="G115" s="150">
        <f>E115/F115</f>
        <v>3.0800000000000003E-3</v>
      </c>
      <c r="H115" s="151"/>
      <c r="I115" s="149"/>
      <c r="J115" s="150">
        <f>G115</f>
        <v>3.0800000000000003E-3</v>
      </c>
      <c r="K115" s="151">
        <v>0.05</v>
      </c>
      <c r="L115" s="149" t="s">
        <v>28</v>
      </c>
      <c r="M115" s="150" t="s">
        <v>29</v>
      </c>
      <c r="N115" s="10"/>
      <c r="O115" s="10"/>
      <c r="P115" s="10"/>
      <c r="Q115" s="10"/>
      <c r="R115" s="10"/>
      <c r="S115" s="10"/>
      <c r="T115" s="10"/>
      <c r="U115" s="10"/>
      <c r="V115" s="10"/>
      <c r="W115" s="10"/>
      <c r="X115" s="10"/>
      <c r="Y115" s="10"/>
      <c r="Z115" s="10"/>
      <c r="AA115" s="10"/>
    </row>
    <row r="116" spans="1:27">
      <c r="A116" s="146">
        <v>2414</v>
      </c>
      <c r="B116" s="170" t="s">
        <v>39</v>
      </c>
      <c r="C116" s="445" t="s">
        <v>51</v>
      </c>
      <c r="D116" s="446"/>
      <c r="E116" s="148">
        <v>1.1000000000000001</v>
      </c>
      <c r="F116" s="149">
        <v>1000</v>
      </c>
      <c r="G116" s="150">
        <v>1.1000000000000001E-3</v>
      </c>
      <c r="H116" s="151">
        <v>8.9999999999999993E-3</v>
      </c>
      <c r="I116" s="149">
        <v>10</v>
      </c>
      <c r="J116" s="150">
        <v>8.9999999999999998E-4</v>
      </c>
      <c r="K116" s="151">
        <v>0.05</v>
      </c>
      <c r="L116" s="149" t="s">
        <v>28</v>
      </c>
      <c r="M116" s="150" t="s">
        <v>30</v>
      </c>
      <c r="N116" s="10"/>
      <c r="O116" s="10"/>
      <c r="P116" s="10"/>
      <c r="Q116" s="10"/>
      <c r="R116" s="10"/>
      <c r="S116" s="10"/>
      <c r="T116" s="10"/>
      <c r="U116" s="10"/>
      <c r="V116" s="10"/>
      <c r="W116" s="10"/>
      <c r="X116" s="10"/>
      <c r="Y116" s="10"/>
      <c r="Z116" s="10"/>
      <c r="AA116" s="10"/>
    </row>
    <row r="117" spans="1:27">
      <c r="A117" s="146">
        <v>2415</v>
      </c>
      <c r="B117" s="147" t="s">
        <v>39</v>
      </c>
      <c r="C117" s="445" t="s">
        <v>52</v>
      </c>
      <c r="D117" s="446"/>
      <c r="E117" s="148">
        <v>24.8</v>
      </c>
      <c r="F117" s="149">
        <v>1000</v>
      </c>
      <c r="G117" s="150">
        <v>2.4799999999999999E-2</v>
      </c>
      <c r="H117" s="151">
        <v>0.09</v>
      </c>
      <c r="I117" s="149">
        <v>50</v>
      </c>
      <c r="J117" s="150">
        <v>1.8E-3</v>
      </c>
      <c r="K117" s="151">
        <v>0.05</v>
      </c>
      <c r="L117" s="149" t="s">
        <v>28</v>
      </c>
      <c r="M117" s="150" t="s">
        <v>31</v>
      </c>
      <c r="N117" s="10"/>
      <c r="O117" s="10"/>
      <c r="P117" s="10"/>
      <c r="Q117" s="10"/>
      <c r="R117" s="10"/>
      <c r="S117" s="10"/>
      <c r="T117" s="10"/>
      <c r="U117" s="10"/>
      <c r="V117" s="10"/>
      <c r="W117" s="10"/>
      <c r="X117" s="10"/>
      <c r="Y117" s="10"/>
      <c r="Z117" s="10"/>
      <c r="AA117" s="10"/>
    </row>
    <row r="118" spans="1:27">
      <c r="A118" s="146">
        <v>2416</v>
      </c>
      <c r="B118" s="147" t="s">
        <v>39</v>
      </c>
      <c r="C118" s="445" t="s">
        <v>53</v>
      </c>
      <c r="D118" s="446"/>
      <c r="E118" s="148">
        <v>36.5</v>
      </c>
      <c r="F118" s="149">
        <v>5000</v>
      </c>
      <c r="G118" s="150">
        <f>E118/F118</f>
        <v>7.3000000000000001E-3</v>
      </c>
      <c r="H118" s="151"/>
      <c r="I118" s="149"/>
      <c r="J118" s="150">
        <f>G118</f>
        <v>7.3000000000000001E-3</v>
      </c>
      <c r="K118" s="151">
        <v>1</v>
      </c>
      <c r="L118" s="149" t="s">
        <v>30</v>
      </c>
      <c r="M118" s="150" t="s">
        <v>30</v>
      </c>
      <c r="N118" s="10"/>
      <c r="O118" s="10"/>
      <c r="P118" s="10"/>
      <c r="Q118" s="10"/>
      <c r="R118" s="10"/>
      <c r="S118" s="10"/>
      <c r="T118" s="10"/>
      <c r="U118" s="10"/>
      <c r="V118" s="10"/>
      <c r="W118" s="10"/>
      <c r="X118" s="10"/>
      <c r="Y118" s="10"/>
      <c r="Z118" s="10"/>
      <c r="AA118" s="10"/>
    </row>
    <row r="119" spans="1:27">
      <c r="A119" s="146">
        <v>2417</v>
      </c>
      <c r="B119" s="147" t="s">
        <v>39</v>
      </c>
      <c r="C119" s="445" t="s">
        <v>376</v>
      </c>
      <c r="D119" s="446"/>
      <c r="E119" s="148">
        <v>15.4</v>
      </c>
      <c r="F119" s="149">
        <v>1000</v>
      </c>
      <c r="G119" s="150">
        <v>1.54E-2</v>
      </c>
      <c r="H119" s="151">
        <v>3.6</v>
      </c>
      <c r="I119" s="149">
        <v>50</v>
      </c>
      <c r="J119" s="150">
        <v>7.1999999999999995E-2</v>
      </c>
      <c r="K119" s="151">
        <v>0.05</v>
      </c>
      <c r="L119" s="149" t="s">
        <v>54</v>
      </c>
      <c r="M119" s="150" t="s">
        <v>54</v>
      </c>
      <c r="N119" s="10"/>
      <c r="O119" s="10"/>
      <c r="P119" s="10"/>
      <c r="Q119" s="10"/>
      <c r="R119" s="10"/>
      <c r="S119" s="10"/>
      <c r="T119" s="10"/>
      <c r="U119" s="10"/>
      <c r="V119" s="10"/>
      <c r="W119" s="10"/>
      <c r="X119" s="10"/>
      <c r="Y119" s="10"/>
      <c r="Z119" s="10"/>
      <c r="AA119" s="10"/>
    </row>
    <row r="120" spans="1:27">
      <c r="A120" s="146">
        <v>2418</v>
      </c>
      <c r="B120" s="175" t="s">
        <v>39</v>
      </c>
      <c r="C120" s="445" t="s">
        <v>55</v>
      </c>
      <c r="D120" s="446"/>
      <c r="E120" s="148">
        <v>1.4E-3</v>
      </c>
      <c r="F120" s="149">
        <v>1000</v>
      </c>
      <c r="G120" s="150">
        <f>E120/F120</f>
        <v>1.3999999999999999E-6</v>
      </c>
      <c r="H120" s="151">
        <v>6.8999999999999997E-4</v>
      </c>
      <c r="I120" s="149">
        <v>10</v>
      </c>
      <c r="J120" s="150">
        <f>H120/I120</f>
        <v>6.8999999999999997E-5</v>
      </c>
      <c r="K120" s="151">
        <v>0.5</v>
      </c>
      <c r="L120" s="149" t="s">
        <v>32</v>
      </c>
      <c r="M120" s="150" t="s">
        <v>30</v>
      </c>
      <c r="N120" s="10"/>
      <c r="O120" s="10"/>
      <c r="P120" s="10"/>
      <c r="Q120" s="10"/>
      <c r="R120" s="10"/>
      <c r="S120" s="10"/>
      <c r="T120" s="10"/>
      <c r="U120" s="10"/>
      <c r="V120" s="10"/>
      <c r="W120" s="10"/>
      <c r="X120" s="10"/>
      <c r="Y120" s="10"/>
      <c r="Z120" s="10"/>
      <c r="AA120" s="10"/>
    </row>
    <row r="121" spans="1:27">
      <c r="A121" s="146">
        <v>2419</v>
      </c>
      <c r="B121" s="175" t="s">
        <v>39</v>
      </c>
      <c r="C121" s="445" t="s">
        <v>56</v>
      </c>
      <c r="D121" s="446"/>
      <c r="E121" s="148">
        <v>291</v>
      </c>
      <c r="F121" s="149">
        <v>1000</v>
      </c>
      <c r="G121" s="150">
        <v>0.29099999999999998</v>
      </c>
      <c r="H121" s="151">
        <v>9.43</v>
      </c>
      <c r="I121" s="149">
        <v>10</v>
      </c>
      <c r="J121" s="150">
        <v>0.94299999999999995</v>
      </c>
      <c r="K121" s="151">
        <v>0.05</v>
      </c>
      <c r="L121" s="149" t="s">
        <v>28</v>
      </c>
      <c r="M121" s="150" t="s">
        <v>30</v>
      </c>
      <c r="N121" s="10"/>
      <c r="O121" s="10"/>
      <c r="P121" s="10"/>
      <c r="Q121" s="10"/>
      <c r="R121" s="10"/>
      <c r="S121" s="10"/>
      <c r="T121" s="10"/>
      <c r="U121" s="10"/>
      <c r="V121" s="10"/>
      <c r="W121" s="10"/>
      <c r="X121" s="10"/>
      <c r="Y121" s="10"/>
      <c r="Z121" s="10"/>
      <c r="AA121" s="10"/>
    </row>
    <row r="122" spans="1:27">
      <c r="A122" s="146">
        <v>2420</v>
      </c>
      <c r="B122" s="147" t="s">
        <v>39</v>
      </c>
      <c r="C122" s="445" t="s">
        <v>377</v>
      </c>
      <c r="D122" s="446"/>
      <c r="E122" s="163">
        <v>24.1</v>
      </c>
      <c r="F122" s="164">
        <v>1000</v>
      </c>
      <c r="G122" s="165">
        <f>E122/F122</f>
        <v>2.41E-2</v>
      </c>
      <c r="H122" s="151"/>
      <c r="I122" s="149"/>
      <c r="J122" s="165">
        <v>2.41E-2</v>
      </c>
      <c r="K122" s="166">
        <v>0.05</v>
      </c>
      <c r="L122" s="167" t="s">
        <v>28</v>
      </c>
      <c r="M122" s="150" t="s">
        <v>30</v>
      </c>
      <c r="N122" s="10"/>
      <c r="O122" s="10"/>
      <c r="P122" s="10"/>
      <c r="Q122" s="10"/>
      <c r="R122" s="10"/>
      <c r="S122" s="10"/>
      <c r="T122" s="10"/>
      <c r="U122" s="10"/>
      <c r="V122" s="10"/>
      <c r="W122" s="10"/>
      <c r="X122" s="10"/>
      <c r="Y122" s="10"/>
      <c r="Z122" s="10"/>
      <c r="AA122" s="10"/>
    </row>
    <row r="123" spans="1:27">
      <c r="A123" s="146">
        <v>2421</v>
      </c>
      <c r="B123" s="175" t="s">
        <v>39</v>
      </c>
      <c r="C123" s="445" t="s">
        <v>378</v>
      </c>
      <c r="D123" s="446"/>
      <c r="E123" s="148">
        <v>2.7E-2</v>
      </c>
      <c r="F123" s="149">
        <v>1000</v>
      </c>
      <c r="G123" s="150">
        <f>E123/F123</f>
        <v>2.6999999999999999E-5</v>
      </c>
      <c r="H123" s="151">
        <v>8.5000000000000006E-3</v>
      </c>
      <c r="I123" s="149">
        <v>20</v>
      </c>
      <c r="J123" s="150">
        <f>H123/I123</f>
        <v>4.2500000000000003E-4</v>
      </c>
      <c r="K123" s="151">
        <v>0.05</v>
      </c>
      <c r="L123" s="149" t="s">
        <v>28</v>
      </c>
      <c r="M123" s="150" t="s">
        <v>30</v>
      </c>
      <c r="N123" s="10"/>
      <c r="O123" s="10"/>
      <c r="P123" s="10"/>
      <c r="Q123" s="10"/>
      <c r="R123" s="10"/>
      <c r="S123" s="10"/>
      <c r="T123" s="10"/>
      <c r="U123" s="10"/>
      <c r="V123" s="10"/>
      <c r="W123" s="10"/>
      <c r="X123" s="10"/>
      <c r="Y123" s="10"/>
      <c r="Z123" s="10"/>
      <c r="AA123" s="10"/>
    </row>
    <row r="124" spans="1:27" ht="13.5" thickBot="1">
      <c r="A124" s="146">
        <v>2422</v>
      </c>
      <c r="B124" s="176" t="s">
        <v>39</v>
      </c>
      <c r="C124" s="447" t="s">
        <v>379</v>
      </c>
      <c r="D124" s="448"/>
      <c r="E124" s="154">
        <v>100</v>
      </c>
      <c r="F124" s="155">
        <v>1000</v>
      </c>
      <c r="G124" s="156">
        <f>E124/F124</f>
        <v>0.1</v>
      </c>
      <c r="H124" s="157"/>
      <c r="I124" s="155"/>
      <c r="J124" s="156">
        <v>0.1</v>
      </c>
      <c r="K124" s="157">
        <v>0.05</v>
      </c>
      <c r="L124" s="155" t="s">
        <v>28</v>
      </c>
      <c r="M124" s="156" t="s">
        <v>30</v>
      </c>
      <c r="N124" s="10"/>
      <c r="O124" s="10"/>
      <c r="P124" s="10"/>
      <c r="Q124" s="10"/>
      <c r="R124" s="10"/>
      <c r="S124" s="10"/>
      <c r="T124" s="10"/>
      <c r="U124" s="10"/>
      <c r="V124" s="10"/>
      <c r="W124" s="10"/>
      <c r="X124" s="10"/>
      <c r="Y124" s="10"/>
      <c r="Z124" s="10"/>
      <c r="AA124" s="10"/>
    </row>
    <row r="125" spans="1:27">
      <c r="A125" s="137">
        <v>2501</v>
      </c>
      <c r="B125" s="141" t="s">
        <v>57</v>
      </c>
      <c r="C125" s="443" t="s">
        <v>58</v>
      </c>
      <c r="D125" s="444"/>
      <c r="E125" s="158">
        <v>250</v>
      </c>
      <c r="F125" s="159">
        <v>1000</v>
      </c>
      <c r="G125" s="160">
        <f>E125/F125</f>
        <v>0.25</v>
      </c>
      <c r="H125" s="161"/>
      <c r="I125" s="159"/>
      <c r="J125" s="160">
        <f>G125</f>
        <v>0.25</v>
      </c>
      <c r="K125" s="161">
        <v>1</v>
      </c>
      <c r="L125" s="159" t="s">
        <v>42</v>
      </c>
      <c r="M125" s="160" t="s">
        <v>29</v>
      </c>
      <c r="N125" s="10"/>
      <c r="O125" s="10"/>
      <c r="P125" s="10"/>
      <c r="Q125" s="10"/>
      <c r="R125" s="10"/>
      <c r="S125" s="10"/>
      <c r="T125" s="10"/>
      <c r="U125" s="10"/>
      <c r="V125" s="10"/>
      <c r="W125" s="10"/>
      <c r="X125" s="10"/>
      <c r="Y125" s="10"/>
      <c r="Z125" s="10"/>
      <c r="AA125" s="10"/>
    </row>
    <row r="126" spans="1:27">
      <c r="A126" s="146">
        <v>2502</v>
      </c>
      <c r="B126" s="147" t="s">
        <v>57</v>
      </c>
      <c r="C126" s="445" t="s">
        <v>380</v>
      </c>
      <c r="D126" s="446"/>
      <c r="E126" s="148">
        <v>100</v>
      </c>
      <c r="F126" s="149">
        <v>1000</v>
      </c>
      <c r="G126" s="150">
        <v>0.1</v>
      </c>
      <c r="H126" s="151">
        <v>100</v>
      </c>
      <c r="I126" s="149">
        <v>10</v>
      </c>
      <c r="J126" s="150">
        <v>10</v>
      </c>
      <c r="K126" s="151">
        <v>1</v>
      </c>
      <c r="L126" s="149" t="s">
        <v>42</v>
      </c>
      <c r="M126" s="150" t="s">
        <v>30</v>
      </c>
      <c r="N126" s="10"/>
      <c r="O126" s="10"/>
      <c r="P126" s="10"/>
      <c r="Q126" s="10"/>
      <c r="R126" s="10"/>
      <c r="S126" s="10"/>
      <c r="T126" s="10"/>
      <c r="U126" s="10"/>
      <c r="V126" s="10"/>
      <c r="W126" s="10"/>
      <c r="X126" s="10"/>
      <c r="Y126" s="10"/>
      <c r="Z126" s="10"/>
      <c r="AA126" s="10"/>
    </row>
    <row r="127" spans="1:27">
      <c r="A127" s="146">
        <v>2503</v>
      </c>
      <c r="B127" s="147" t="s">
        <v>57</v>
      </c>
      <c r="C127" s="445" t="s">
        <v>59</v>
      </c>
      <c r="D127" s="446"/>
      <c r="E127" s="148">
        <v>885</v>
      </c>
      <c r="F127" s="149">
        <v>5000</v>
      </c>
      <c r="G127" s="150">
        <v>0.17699999999999999</v>
      </c>
      <c r="H127" s="151"/>
      <c r="I127" s="149"/>
      <c r="J127" s="150">
        <v>0.17699999999999999</v>
      </c>
      <c r="K127" s="151">
        <v>0.05</v>
      </c>
      <c r="L127" s="149" t="s">
        <v>28</v>
      </c>
      <c r="M127" s="150" t="s">
        <v>31</v>
      </c>
      <c r="N127" s="10"/>
      <c r="O127" s="10"/>
      <c r="P127" s="10"/>
      <c r="Q127" s="10"/>
      <c r="R127" s="10"/>
      <c r="S127" s="10"/>
      <c r="T127" s="10"/>
      <c r="U127" s="10"/>
      <c r="V127" s="10"/>
      <c r="W127" s="10"/>
      <c r="X127" s="10"/>
      <c r="Y127" s="10"/>
      <c r="Z127" s="10"/>
      <c r="AA127" s="10"/>
    </row>
    <row r="128" spans="1:27">
      <c r="A128" s="146">
        <v>2504</v>
      </c>
      <c r="B128" s="147" t="s">
        <v>57</v>
      </c>
      <c r="C128" s="445" t="s">
        <v>60</v>
      </c>
      <c r="D128" s="446"/>
      <c r="E128" s="148">
        <v>160</v>
      </c>
      <c r="F128" s="149">
        <v>1000</v>
      </c>
      <c r="G128" s="150">
        <f t="shared" ref="G128:G136" si="12">E128/F128</f>
        <v>0.16</v>
      </c>
      <c r="H128" s="151"/>
      <c r="I128" s="149"/>
      <c r="J128" s="150">
        <f>G128</f>
        <v>0.16</v>
      </c>
      <c r="K128" s="151">
        <v>0.05</v>
      </c>
      <c r="L128" s="149" t="s">
        <v>54</v>
      </c>
      <c r="M128" s="150" t="s">
        <v>54</v>
      </c>
      <c r="N128" s="10"/>
      <c r="O128" s="10"/>
      <c r="P128" s="10"/>
      <c r="Q128" s="10"/>
      <c r="R128" s="10"/>
      <c r="S128" s="10"/>
      <c r="T128" s="10"/>
      <c r="U128" s="10"/>
      <c r="V128" s="10"/>
      <c r="W128" s="10"/>
      <c r="X128" s="10"/>
      <c r="Y128" s="10"/>
      <c r="Z128" s="10"/>
      <c r="AA128" s="10"/>
    </row>
    <row r="129" spans="1:27">
      <c r="A129" s="146">
        <v>2505</v>
      </c>
      <c r="B129" s="147" t="s">
        <v>57</v>
      </c>
      <c r="C129" s="445" t="s">
        <v>381</v>
      </c>
      <c r="D129" s="446"/>
      <c r="E129" s="148">
        <v>100</v>
      </c>
      <c r="F129" s="149">
        <v>1000</v>
      </c>
      <c r="G129" s="150">
        <f t="shared" si="12"/>
        <v>0.1</v>
      </c>
      <c r="H129" s="151">
        <v>100</v>
      </c>
      <c r="I129" s="149">
        <v>50</v>
      </c>
      <c r="J129" s="150">
        <f t="shared" ref="J129:J136" si="13">H129/I129</f>
        <v>2</v>
      </c>
      <c r="K129" s="151">
        <v>1</v>
      </c>
      <c r="L129" s="149" t="s">
        <v>54</v>
      </c>
      <c r="M129" s="150" t="s">
        <v>54</v>
      </c>
      <c r="N129" s="10"/>
      <c r="O129" s="10"/>
      <c r="P129" s="10"/>
      <c r="Q129" s="10"/>
      <c r="R129" s="10"/>
      <c r="S129" s="10"/>
      <c r="T129" s="10"/>
      <c r="U129" s="10"/>
      <c r="V129" s="10"/>
      <c r="W129" s="10"/>
      <c r="X129" s="10"/>
      <c r="Y129" s="10"/>
      <c r="Z129" s="10"/>
      <c r="AA129" s="10"/>
    </row>
    <row r="130" spans="1:27">
      <c r="A130" s="146">
        <v>2506</v>
      </c>
      <c r="B130" s="147" t="s">
        <v>57</v>
      </c>
      <c r="C130" s="445" t="s">
        <v>61</v>
      </c>
      <c r="D130" s="446"/>
      <c r="E130" s="148">
        <v>825</v>
      </c>
      <c r="F130" s="149">
        <v>1000</v>
      </c>
      <c r="G130" s="150">
        <f t="shared" si="12"/>
        <v>0.82499999999999996</v>
      </c>
      <c r="H130" s="151">
        <v>80</v>
      </c>
      <c r="I130" s="149">
        <v>50</v>
      </c>
      <c r="J130" s="150">
        <f t="shared" si="13"/>
        <v>1.6</v>
      </c>
      <c r="K130" s="151">
        <v>0.05</v>
      </c>
      <c r="L130" s="149" t="s">
        <v>28</v>
      </c>
      <c r="M130" s="150" t="s">
        <v>31</v>
      </c>
      <c r="N130" s="10"/>
      <c r="O130" s="10"/>
      <c r="P130" s="10"/>
      <c r="Q130" s="10"/>
      <c r="R130" s="10"/>
      <c r="S130" s="10"/>
      <c r="T130" s="10"/>
      <c r="U130" s="10"/>
      <c r="V130" s="10"/>
      <c r="W130" s="10"/>
      <c r="X130" s="10"/>
      <c r="Y130" s="10"/>
      <c r="Z130" s="10"/>
      <c r="AA130" s="10"/>
    </row>
    <row r="131" spans="1:27">
      <c r="A131" s="146">
        <v>2507</v>
      </c>
      <c r="B131" s="147" t="s">
        <v>57</v>
      </c>
      <c r="C131" s="445" t="s">
        <v>382</v>
      </c>
      <c r="D131" s="446"/>
      <c r="E131" s="148">
        <v>40</v>
      </c>
      <c r="F131" s="149">
        <v>1000</v>
      </c>
      <c r="G131" s="150">
        <f t="shared" si="12"/>
        <v>0.04</v>
      </c>
      <c r="H131" s="151">
        <v>12</v>
      </c>
      <c r="I131" s="149">
        <v>10</v>
      </c>
      <c r="J131" s="150">
        <f t="shared" si="13"/>
        <v>1.2</v>
      </c>
      <c r="K131" s="151">
        <v>1</v>
      </c>
      <c r="L131" s="149" t="s">
        <v>42</v>
      </c>
      <c r="M131" s="150" t="s">
        <v>29</v>
      </c>
      <c r="N131" s="10"/>
      <c r="O131" s="10"/>
      <c r="P131" s="10"/>
      <c r="Q131" s="10"/>
      <c r="R131" s="10"/>
      <c r="S131" s="10"/>
      <c r="T131" s="10"/>
      <c r="U131" s="10"/>
      <c r="V131" s="10"/>
      <c r="W131" s="10"/>
      <c r="X131" s="10"/>
      <c r="Y131" s="10"/>
      <c r="Z131" s="10"/>
      <c r="AA131" s="10"/>
    </row>
    <row r="132" spans="1:27">
      <c r="A132" s="146">
        <v>2508</v>
      </c>
      <c r="B132" s="147" t="s">
        <v>57</v>
      </c>
      <c r="C132" s="445" t="s">
        <v>383</v>
      </c>
      <c r="D132" s="446"/>
      <c r="E132" s="148">
        <v>100</v>
      </c>
      <c r="F132" s="149">
        <v>1000</v>
      </c>
      <c r="G132" s="150">
        <f t="shared" si="12"/>
        <v>0.1</v>
      </c>
      <c r="H132" s="151">
        <v>5.8</v>
      </c>
      <c r="I132" s="149">
        <v>10</v>
      </c>
      <c r="J132" s="150">
        <f t="shared" si="13"/>
        <v>0.57999999999999996</v>
      </c>
      <c r="K132" s="151">
        <v>1</v>
      </c>
      <c r="L132" s="149" t="s">
        <v>42</v>
      </c>
      <c r="M132" s="150" t="s">
        <v>29</v>
      </c>
      <c r="N132" s="10"/>
      <c r="O132" s="10"/>
      <c r="P132" s="10"/>
      <c r="Q132" s="10"/>
      <c r="R132" s="10"/>
      <c r="S132" s="10"/>
      <c r="T132" s="10"/>
      <c r="U132" s="10"/>
      <c r="V132" s="10"/>
      <c r="W132" s="10"/>
      <c r="X132" s="10"/>
      <c r="Y132" s="10"/>
      <c r="Z132" s="10"/>
      <c r="AA132" s="10"/>
    </row>
    <row r="133" spans="1:27">
      <c r="A133" s="146">
        <v>2509</v>
      </c>
      <c r="B133" s="147" t="s">
        <v>57</v>
      </c>
      <c r="C133" s="445" t="s">
        <v>62</v>
      </c>
      <c r="D133" s="446"/>
      <c r="E133" s="148">
        <v>494</v>
      </c>
      <c r="F133" s="149">
        <v>1000</v>
      </c>
      <c r="G133" s="150">
        <f t="shared" si="12"/>
        <v>0.49399999999999999</v>
      </c>
      <c r="H133" s="151">
        <v>64</v>
      </c>
      <c r="I133" s="149">
        <v>50</v>
      </c>
      <c r="J133" s="150">
        <f t="shared" si="13"/>
        <v>1.28</v>
      </c>
      <c r="K133" s="151">
        <v>0.05</v>
      </c>
      <c r="L133" s="149" t="s">
        <v>28</v>
      </c>
      <c r="M133" s="150" t="s">
        <v>29</v>
      </c>
      <c r="N133" s="10"/>
      <c r="O133" s="10"/>
      <c r="P133" s="10"/>
      <c r="Q133" s="10"/>
      <c r="R133" s="10"/>
      <c r="S133" s="10"/>
      <c r="T133" s="10"/>
      <c r="U133" s="10"/>
      <c r="V133" s="10"/>
      <c r="W133" s="10"/>
      <c r="X133" s="10"/>
      <c r="Y133" s="10"/>
      <c r="Z133" s="10"/>
      <c r="AA133" s="10"/>
    </row>
    <row r="134" spans="1:27">
      <c r="A134" s="146">
        <v>2510</v>
      </c>
      <c r="B134" s="177" t="s">
        <v>57</v>
      </c>
      <c r="C134" s="445" t="s">
        <v>384</v>
      </c>
      <c r="D134" s="446"/>
      <c r="E134" s="148">
        <v>100</v>
      </c>
      <c r="F134" s="149">
        <v>1000</v>
      </c>
      <c r="G134" s="150">
        <f t="shared" si="12"/>
        <v>0.1</v>
      </c>
      <c r="H134" s="151">
        <v>100</v>
      </c>
      <c r="I134" s="149">
        <v>10</v>
      </c>
      <c r="J134" s="150">
        <f t="shared" si="13"/>
        <v>10</v>
      </c>
      <c r="K134" s="151">
        <v>0.05</v>
      </c>
      <c r="L134" s="149" t="s">
        <v>28</v>
      </c>
      <c r="M134" s="150" t="s">
        <v>31</v>
      </c>
      <c r="N134" s="10"/>
      <c r="O134" s="10"/>
      <c r="P134" s="10"/>
      <c r="Q134" s="10"/>
      <c r="R134" s="10"/>
      <c r="S134" s="10"/>
      <c r="T134" s="10"/>
      <c r="U134" s="10"/>
      <c r="V134" s="10"/>
      <c r="W134" s="10"/>
      <c r="X134" s="10"/>
      <c r="Y134" s="10"/>
      <c r="Z134" s="10"/>
      <c r="AA134" s="10"/>
    </row>
    <row r="135" spans="1:27">
      <c r="A135" s="146">
        <v>2511</v>
      </c>
      <c r="B135" s="147" t="s">
        <v>57</v>
      </c>
      <c r="C135" s="445" t="s">
        <v>63</v>
      </c>
      <c r="D135" s="446"/>
      <c r="E135" s="148">
        <v>121</v>
      </c>
      <c r="F135" s="149">
        <v>1000</v>
      </c>
      <c r="G135" s="150">
        <f t="shared" si="12"/>
        <v>0.121</v>
      </c>
      <c r="H135" s="151">
        <v>22</v>
      </c>
      <c r="I135" s="149">
        <v>50</v>
      </c>
      <c r="J135" s="150">
        <f t="shared" si="13"/>
        <v>0.44</v>
      </c>
      <c r="K135" s="151">
        <v>0.5</v>
      </c>
      <c r="L135" s="149" t="s">
        <v>32</v>
      </c>
      <c r="M135" s="150" t="s">
        <v>29</v>
      </c>
      <c r="N135" s="10"/>
      <c r="O135" s="10"/>
      <c r="P135" s="10"/>
      <c r="Q135" s="10"/>
      <c r="R135" s="10"/>
      <c r="S135" s="10"/>
      <c r="T135" s="10"/>
      <c r="U135" s="10"/>
      <c r="V135" s="10"/>
      <c r="W135" s="10"/>
      <c r="X135" s="10"/>
      <c r="Y135" s="10"/>
      <c r="Z135" s="10"/>
      <c r="AA135" s="10"/>
    </row>
    <row r="136" spans="1:27">
      <c r="A136" s="146">
        <v>2512</v>
      </c>
      <c r="B136" s="147" t="s">
        <v>57</v>
      </c>
      <c r="C136" s="445" t="s">
        <v>385</v>
      </c>
      <c r="D136" s="446"/>
      <c r="E136" s="148">
        <v>650</v>
      </c>
      <c r="F136" s="149">
        <v>1000</v>
      </c>
      <c r="G136" s="150">
        <f t="shared" si="12"/>
        <v>0.65</v>
      </c>
      <c r="H136" s="151">
        <v>25</v>
      </c>
      <c r="I136" s="149">
        <v>50</v>
      </c>
      <c r="J136" s="150">
        <f t="shared" si="13"/>
        <v>0.5</v>
      </c>
      <c r="K136" s="151">
        <v>1</v>
      </c>
      <c r="L136" s="149" t="s">
        <v>42</v>
      </c>
      <c r="M136" s="150" t="s">
        <v>29</v>
      </c>
      <c r="N136" s="10"/>
      <c r="O136" s="10"/>
      <c r="P136" s="10"/>
      <c r="Q136" s="10"/>
      <c r="R136" s="10"/>
      <c r="S136" s="10"/>
      <c r="T136" s="10"/>
      <c r="U136" s="10"/>
      <c r="V136" s="10"/>
      <c r="W136" s="10"/>
      <c r="X136" s="10"/>
      <c r="Y136" s="10"/>
      <c r="Z136" s="10"/>
      <c r="AA136" s="10"/>
    </row>
    <row r="137" spans="1:27">
      <c r="A137" s="146">
        <v>2513</v>
      </c>
      <c r="B137" s="147" t="s">
        <v>57</v>
      </c>
      <c r="C137" s="445" t="s">
        <v>64</v>
      </c>
      <c r="D137" s="446"/>
      <c r="E137" s="148">
        <v>5.5</v>
      </c>
      <c r="F137" s="149">
        <v>1000</v>
      </c>
      <c r="G137" s="150">
        <v>5.4999999999999997E-3</v>
      </c>
      <c r="H137" s="151">
        <v>0.66</v>
      </c>
      <c r="I137" s="149">
        <v>10</v>
      </c>
      <c r="J137" s="150">
        <v>6.6000000000000003E-2</v>
      </c>
      <c r="K137" s="151">
        <v>0.05</v>
      </c>
      <c r="L137" s="149" t="s">
        <v>28</v>
      </c>
      <c r="M137" s="150" t="s">
        <v>29</v>
      </c>
      <c r="N137" s="10"/>
      <c r="O137" s="10"/>
      <c r="P137" s="10"/>
      <c r="Q137" s="10"/>
      <c r="R137" s="10"/>
      <c r="S137" s="10"/>
      <c r="T137" s="10"/>
      <c r="U137" s="10"/>
      <c r="V137" s="10"/>
      <c r="W137" s="10"/>
      <c r="X137" s="10"/>
      <c r="Y137" s="10"/>
      <c r="Z137" s="10"/>
      <c r="AA137" s="10"/>
    </row>
    <row r="138" spans="1:27">
      <c r="A138" s="146">
        <v>2514</v>
      </c>
      <c r="B138" s="147" t="s">
        <v>57</v>
      </c>
      <c r="C138" s="445" t="s">
        <v>386</v>
      </c>
      <c r="D138" s="446"/>
      <c r="E138" s="148">
        <v>1000</v>
      </c>
      <c r="F138" s="149">
        <v>1000</v>
      </c>
      <c r="G138" s="150">
        <f>E138/F138</f>
        <v>1</v>
      </c>
      <c r="H138" s="151">
        <v>423</v>
      </c>
      <c r="I138" s="149">
        <v>10</v>
      </c>
      <c r="J138" s="150">
        <f>H138/I138</f>
        <v>42.3</v>
      </c>
      <c r="K138" s="151">
        <v>0.5</v>
      </c>
      <c r="L138" s="149" t="s">
        <v>32</v>
      </c>
      <c r="M138" s="150" t="s">
        <v>29</v>
      </c>
      <c r="N138" s="10"/>
      <c r="O138" s="10"/>
      <c r="P138" s="10"/>
      <c r="Q138" s="10"/>
      <c r="R138" s="10"/>
      <c r="S138" s="10"/>
      <c r="T138" s="10"/>
      <c r="U138" s="10"/>
      <c r="V138" s="10"/>
      <c r="W138" s="10"/>
      <c r="X138" s="10"/>
      <c r="Y138" s="10"/>
      <c r="Z138" s="10"/>
      <c r="AA138" s="10"/>
    </row>
    <row r="139" spans="1:27">
      <c r="A139" s="146">
        <v>2515</v>
      </c>
      <c r="B139" s="147" t="s">
        <v>57</v>
      </c>
      <c r="C139" s="445" t="s">
        <v>65</v>
      </c>
      <c r="D139" s="446"/>
      <c r="E139" s="148">
        <v>100</v>
      </c>
      <c r="F139" s="149">
        <v>1000</v>
      </c>
      <c r="G139" s="150">
        <f>E139/F139</f>
        <v>0.1</v>
      </c>
      <c r="H139" s="151"/>
      <c r="I139" s="149"/>
      <c r="J139" s="150">
        <f t="shared" ref="J139:J142" si="14">G139</f>
        <v>0.1</v>
      </c>
      <c r="K139" s="151">
        <v>1</v>
      </c>
      <c r="L139" s="149" t="s">
        <v>54</v>
      </c>
      <c r="M139" s="150" t="s">
        <v>54</v>
      </c>
      <c r="N139" s="10"/>
      <c r="O139" s="10"/>
      <c r="P139" s="10"/>
      <c r="Q139" s="10"/>
      <c r="R139" s="10"/>
      <c r="S139" s="10"/>
      <c r="T139" s="10"/>
      <c r="U139" s="10"/>
      <c r="V139" s="10"/>
      <c r="W139" s="10"/>
      <c r="X139" s="10"/>
      <c r="Y139" s="10"/>
      <c r="Z139" s="10"/>
      <c r="AA139" s="10"/>
    </row>
    <row r="140" spans="1:27">
      <c r="A140" s="146">
        <v>2516</v>
      </c>
      <c r="B140" s="147" t="s">
        <v>57</v>
      </c>
      <c r="C140" s="445" t="s">
        <v>66</v>
      </c>
      <c r="D140" s="446"/>
      <c r="E140" s="148">
        <v>250</v>
      </c>
      <c r="F140" s="149">
        <v>1000</v>
      </c>
      <c r="G140" s="150">
        <f>E140/F140</f>
        <v>0.25</v>
      </c>
      <c r="H140" s="151"/>
      <c r="I140" s="149"/>
      <c r="J140" s="150">
        <f t="shared" si="14"/>
        <v>0.25</v>
      </c>
      <c r="K140" s="151">
        <v>0.05</v>
      </c>
      <c r="L140" s="149" t="s">
        <v>54</v>
      </c>
      <c r="M140" s="178" t="s">
        <v>54</v>
      </c>
      <c r="N140" s="10"/>
      <c r="O140" s="10"/>
      <c r="P140" s="10"/>
      <c r="Q140" s="10"/>
      <c r="R140" s="10"/>
      <c r="S140" s="10"/>
      <c r="T140" s="10"/>
      <c r="U140" s="10"/>
      <c r="V140" s="10"/>
      <c r="W140" s="10"/>
      <c r="X140" s="10"/>
      <c r="Y140" s="10"/>
      <c r="Z140" s="10"/>
      <c r="AA140" s="10"/>
    </row>
    <row r="141" spans="1:27">
      <c r="A141" s="146">
        <v>2517</v>
      </c>
      <c r="B141" s="179" t="s">
        <v>57</v>
      </c>
      <c r="C141" s="445" t="s">
        <v>387</v>
      </c>
      <c r="D141" s="446"/>
      <c r="E141" s="148">
        <v>100</v>
      </c>
      <c r="F141" s="149">
        <v>1000</v>
      </c>
      <c r="G141" s="150">
        <f>E141/F141</f>
        <v>0.1</v>
      </c>
      <c r="H141" s="151"/>
      <c r="I141" s="149"/>
      <c r="J141" s="150">
        <f t="shared" si="14"/>
        <v>0.1</v>
      </c>
      <c r="K141" s="151">
        <v>0.05</v>
      </c>
      <c r="L141" s="149" t="s">
        <v>28</v>
      </c>
      <c r="M141" s="150" t="s">
        <v>31</v>
      </c>
      <c r="N141" s="10"/>
      <c r="O141" s="10"/>
      <c r="P141" s="10"/>
      <c r="Q141" s="10"/>
      <c r="R141" s="10"/>
      <c r="S141" s="10"/>
      <c r="T141" s="10"/>
      <c r="U141" s="10"/>
      <c r="V141" s="10"/>
      <c r="W141" s="10"/>
      <c r="X141" s="10"/>
      <c r="Y141" s="10"/>
      <c r="Z141" s="10"/>
      <c r="AA141" s="10"/>
    </row>
    <row r="142" spans="1:27">
      <c r="A142" s="146">
        <v>2518</v>
      </c>
      <c r="B142" s="179" t="s">
        <v>57</v>
      </c>
      <c r="C142" s="445" t="s">
        <v>388</v>
      </c>
      <c r="D142" s="446"/>
      <c r="E142" s="148">
        <v>100</v>
      </c>
      <c r="F142" s="149">
        <v>1000</v>
      </c>
      <c r="G142" s="150">
        <f>E142/F142</f>
        <v>0.1</v>
      </c>
      <c r="H142" s="151"/>
      <c r="I142" s="149"/>
      <c r="J142" s="150">
        <f t="shared" si="14"/>
        <v>0.1</v>
      </c>
      <c r="K142" s="151">
        <v>0.05</v>
      </c>
      <c r="L142" s="149" t="s">
        <v>28</v>
      </c>
      <c r="M142" s="150" t="s">
        <v>31</v>
      </c>
      <c r="N142" s="10"/>
      <c r="O142" s="10"/>
      <c r="P142" s="10"/>
      <c r="Q142" s="10"/>
      <c r="R142" s="10"/>
      <c r="S142" s="10"/>
      <c r="T142" s="10"/>
      <c r="U142" s="10"/>
      <c r="V142" s="10"/>
      <c r="W142" s="10"/>
      <c r="X142" s="10"/>
      <c r="Y142" s="10"/>
      <c r="Z142" s="10"/>
      <c r="AA142" s="10"/>
    </row>
    <row r="143" spans="1:27">
      <c r="A143" s="146">
        <v>2519</v>
      </c>
      <c r="B143" s="180" t="s">
        <v>57</v>
      </c>
      <c r="C143" s="445" t="s">
        <v>389</v>
      </c>
      <c r="D143" s="446"/>
      <c r="E143" s="148">
        <v>3.6</v>
      </c>
      <c r="F143" s="149">
        <v>1000</v>
      </c>
      <c r="G143" s="150">
        <v>3.5999999999999999E-3</v>
      </c>
      <c r="H143" s="151">
        <v>0.47</v>
      </c>
      <c r="I143" s="149">
        <v>10</v>
      </c>
      <c r="J143" s="150">
        <v>4.7E-2</v>
      </c>
      <c r="K143" s="151">
        <v>0.05</v>
      </c>
      <c r="L143" s="149" t="s">
        <v>28</v>
      </c>
      <c r="M143" s="150" t="s">
        <v>30</v>
      </c>
      <c r="N143" s="10"/>
      <c r="O143" s="10"/>
      <c r="P143" s="10"/>
      <c r="Q143" s="10"/>
      <c r="R143" s="10"/>
      <c r="S143" s="10"/>
      <c r="T143" s="10"/>
      <c r="U143" s="10"/>
      <c r="V143" s="10"/>
      <c r="W143" s="10"/>
      <c r="X143" s="10"/>
      <c r="Y143" s="10"/>
      <c r="Z143" s="10"/>
      <c r="AA143" s="10"/>
    </row>
    <row r="144" spans="1:27">
      <c r="A144" s="146">
        <v>2520</v>
      </c>
      <c r="B144" s="180" t="s">
        <v>57</v>
      </c>
      <c r="C144" s="445" t="s">
        <v>390</v>
      </c>
      <c r="D144" s="446"/>
      <c r="E144" s="148">
        <v>100</v>
      </c>
      <c r="F144" s="149">
        <v>1000</v>
      </c>
      <c r="G144" s="150">
        <v>0.1</v>
      </c>
      <c r="H144" s="151">
        <v>100</v>
      </c>
      <c r="I144" s="149">
        <v>50</v>
      </c>
      <c r="J144" s="150">
        <v>2</v>
      </c>
      <c r="K144" s="151">
        <v>0.05</v>
      </c>
      <c r="L144" s="149" t="s">
        <v>28</v>
      </c>
      <c r="M144" s="150" t="s">
        <v>31</v>
      </c>
      <c r="N144" s="10"/>
      <c r="O144" s="10"/>
      <c r="P144" s="10"/>
      <c r="Q144" s="10"/>
      <c r="R144" s="10"/>
      <c r="S144" s="10"/>
      <c r="T144" s="10"/>
      <c r="U144" s="10"/>
      <c r="V144" s="10"/>
      <c r="W144" s="10"/>
      <c r="X144" s="10"/>
      <c r="Y144" s="10"/>
      <c r="Z144" s="10"/>
      <c r="AA144" s="10"/>
    </row>
    <row r="145" spans="1:27">
      <c r="A145" s="146">
        <v>2521</v>
      </c>
      <c r="B145" s="175" t="s">
        <v>57</v>
      </c>
      <c r="C145" s="445" t="s">
        <v>391</v>
      </c>
      <c r="D145" s="446"/>
      <c r="E145" s="148">
        <v>21</v>
      </c>
      <c r="F145" s="149">
        <v>10000</v>
      </c>
      <c r="G145" s="150">
        <f t="shared" ref="G145:G153" si="15">E145/F145</f>
        <v>2.0999999999999999E-3</v>
      </c>
      <c r="H145" s="151"/>
      <c r="I145" s="149"/>
      <c r="J145" s="150">
        <f>+G145</f>
        <v>2.0999999999999999E-3</v>
      </c>
      <c r="K145" s="151">
        <v>0.05</v>
      </c>
      <c r="L145" s="149" t="s">
        <v>28</v>
      </c>
      <c r="M145" s="150" t="s">
        <v>31</v>
      </c>
      <c r="N145" s="10"/>
      <c r="O145" s="10"/>
      <c r="P145" s="10"/>
      <c r="Q145" s="10"/>
      <c r="R145" s="10"/>
      <c r="S145" s="10"/>
      <c r="T145" s="10"/>
      <c r="U145" s="10"/>
      <c r="V145" s="10"/>
      <c r="W145" s="10"/>
      <c r="X145" s="10"/>
      <c r="Y145" s="10"/>
      <c r="Z145" s="10"/>
      <c r="AA145" s="10"/>
    </row>
    <row r="146" spans="1:27">
      <c r="A146" s="146">
        <v>2522</v>
      </c>
      <c r="B146" s="175" t="s">
        <v>57</v>
      </c>
      <c r="C146" s="445" t="s">
        <v>392</v>
      </c>
      <c r="D146" s="446"/>
      <c r="E146" s="148">
        <v>100</v>
      </c>
      <c r="F146" s="149">
        <v>1000</v>
      </c>
      <c r="G146" s="150">
        <f t="shared" si="15"/>
        <v>0.1</v>
      </c>
      <c r="H146" s="151"/>
      <c r="I146" s="149"/>
      <c r="J146" s="150">
        <f t="shared" ref="J146:J149" si="16">G146</f>
        <v>0.1</v>
      </c>
      <c r="K146" s="151">
        <v>0.05</v>
      </c>
      <c r="L146" s="149" t="s">
        <v>28</v>
      </c>
      <c r="M146" s="150" t="s">
        <v>30</v>
      </c>
      <c r="N146" s="10"/>
      <c r="O146" s="10"/>
      <c r="P146" s="10"/>
      <c r="Q146" s="10"/>
      <c r="R146" s="10"/>
      <c r="S146" s="10"/>
      <c r="T146" s="10"/>
      <c r="U146" s="10"/>
      <c r="V146" s="10"/>
      <c r="W146" s="10"/>
      <c r="X146" s="10"/>
      <c r="Y146" s="10"/>
      <c r="Z146" s="10"/>
      <c r="AA146" s="10"/>
    </row>
    <row r="147" spans="1:27">
      <c r="A147" s="146">
        <v>2523</v>
      </c>
      <c r="B147" s="147" t="s">
        <v>57</v>
      </c>
      <c r="C147" s="445" t="s">
        <v>393</v>
      </c>
      <c r="D147" s="446"/>
      <c r="E147" s="148">
        <v>207</v>
      </c>
      <c r="F147" s="149">
        <v>1000</v>
      </c>
      <c r="G147" s="150">
        <f t="shared" si="15"/>
        <v>0.20699999999999999</v>
      </c>
      <c r="H147" s="151"/>
      <c r="I147" s="149"/>
      <c r="J147" s="150">
        <f t="shared" si="16"/>
        <v>0.20699999999999999</v>
      </c>
      <c r="K147" s="151">
        <v>1</v>
      </c>
      <c r="L147" s="149" t="s">
        <v>54</v>
      </c>
      <c r="M147" s="150" t="s">
        <v>54</v>
      </c>
      <c r="N147" s="10"/>
      <c r="O147" s="10"/>
      <c r="P147" s="10"/>
      <c r="Q147" s="10"/>
      <c r="R147" s="10"/>
      <c r="S147" s="10"/>
      <c r="T147" s="10"/>
      <c r="U147" s="10"/>
      <c r="V147" s="10"/>
      <c r="W147" s="10"/>
      <c r="X147" s="10"/>
      <c r="Y147" s="10"/>
      <c r="Z147" s="10"/>
      <c r="AA147" s="10"/>
    </row>
    <row r="148" spans="1:27">
      <c r="A148" s="146">
        <v>2524</v>
      </c>
      <c r="B148" s="147" t="s">
        <v>57</v>
      </c>
      <c r="C148" s="445" t="s">
        <v>67</v>
      </c>
      <c r="D148" s="446"/>
      <c r="E148" s="148">
        <v>410</v>
      </c>
      <c r="F148" s="149">
        <v>1000</v>
      </c>
      <c r="G148" s="150">
        <f t="shared" si="15"/>
        <v>0.41</v>
      </c>
      <c r="H148" s="151"/>
      <c r="I148" s="149"/>
      <c r="J148" s="150">
        <f t="shared" si="16"/>
        <v>0.41</v>
      </c>
      <c r="K148" s="151">
        <v>0.05</v>
      </c>
      <c r="L148" s="149" t="s">
        <v>28</v>
      </c>
      <c r="M148" s="150" t="s">
        <v>29</v>
      </c>
      <c r="N148" s="10"/>
      <c r="O148" s="10"/>
      <c r="P148" s="10"/>
      <c r="Q148" s="10"/>
      <c r="R148" s="10"/>
      <c r="S148" s="10"/>
      <c r="T148" s="10"/>
      <c r="U148" s="10"/>
      <c r="V148" s="10"/>
      <c r="W148" s="10"/>
      <c r="X148" s="10"/>
      <c r="Y148" s="10"/>
      <c r="Z148" s="10"/>
      <c r="AA148" s="10"/>
    </row>
    <row r="149" spans="1:27">
      <c r="A149" s="146">
        <v>2525</v>
      </c>
      <c r="B149" s="147" t="s">
        <v>57</v>
      </c>
      <c r="C149" s="445" t="s">
        <v>68</v>
      </c>
      <c r="D149" s="446"/>
      <c r="E149" s="148">
        <v>14</v>
      </c>
      <c r="F149" s="149">
        <v>1000</v>
      </c>
      <c r="G149" s="150">
        <f t="shared" si="15"/>
        <v>1.4E-2</v>
      </c>
      <c r="H149" s="151"/>
      <c r="I149" s="149"/>
      <c r="J149" s="150">
        <f t="shared" si="16"/>
        <v>1.4E-2</v>
      </c>
      <c r="K149" s="151">
        <v>1</v>
      </c>
      <c r="L149" s="149" t="s">
        <v>54</v>
      </c>
      <c r="M149" s="150" t="s">
        <v>54</v>
      </c>
      <c r="N149" s="10"/>
      <c r="O149" s="10"/>
      <c r="P149" s="10"/>
      <c r="Q149" s="10"/>
      <c r="R149" s="10"/>
      <c r="S149" s="10"/>
      <c r="T149" s="10"/>
      <c r="U149" s="10"/>
      <c r="V149" s="10"/>
      <c r="W149" s="10"/>
      <c r="X149" s="10"/>
      <c r="Y149" s="10"/>
      <c r="Z149" s="10"/>
      <c r="AA149" s="10"/>
    </row>
    <row r="150" spans="1:27">
      <c r="A150" s="146">
        <v>2526</v>
      </c>
      <c r="B150" s="147" t="s">
        <v>57</v>
      </c>
      <c r="C150" s="445" t="s">
        <v>394</v>
      </c>
      <c r="D150" s="446"/>
      <c r="E150" s="148">
        <v>4.9000000000000004</v>
      </c>
      <c r="F150" s="149">
        <v>1000</v>
      </c>
      <c r="G150" s="150">
        <f t="shared" si="15"/>
        <v>4.9000000000000007E-3</v>
      </c>
      <c r="H150" s="151">
        <v>0.7</v>
      </c>
      <c r="I150" s="149">
        <v>50</v>
      </c>
      <c r="J150" s="150">
        <f>H150/I150</f>
        <v>1.3999999999999999E-2</v>
      </c>
      <c r="K150" s="151">
        <v>0.01</v>
      </c>
      <c r="L150" s="149" t="s">
        <v>54</v>
      </c>
      <c r="M150" s="150" t="s">
        <v>54</v>
      </c>
      <c r="N150" s="10"/>
      <c r="O150" s="10"/>
      <c r="P150" s="10"/>
      <c r="Q150" s="10"/>
      <c r="R150" s="10"/>
      <c r="S150" s="10"/>
      <c r="T150" s="10"/>
      <c r="U150" s="10"/>
      <c r="V150" s="10"/>
      <c r="W150" s="10"/>
      <c r="X150" s="10"/>
      <c r="Y150" s="10"/>
      <c r="Z150" s="10"/>
      <c r="AA150" s="10"/>
    </row>
    <row r="151" spans="1:27">
      <c r="A151" s="146">
        <v>2527</v>
      </c>
      <c r="B151" s="147" t="s">
        <v>57</v>
      </c>
      <c r="C151" s="445" t="s">
        <v>395</v>
      </c>
      <c r="D151" s="446"/>
      <c r="E151" s="148">
        <v>2.4</v>
      </c>
      <c r="F151" s="149">
        <v>1000</v>
      </c>
      <c r="G151" s="150">
        <f t="shared" si="15"/>
        <v>2.3999999999999998E-3</v>
      </c>
      <c r="H151" s="151">
        <v>0.22</v>
      </c>
      <c r="I151" s="149">
        <v>50</v>
      </c>
      <c r="J151" s="150">
        <f>H151/I151</f>
        <v>4.4000000000000003E-3</v>
      </c>
      <c r="K151" s="151">
        <v>0.01</v>
      </c>
      <c r="L151" s="149" t="s">
        <v>54</v>
      </c>
      <c r="M151" s="150" t="s">
        <v>54</v>
      </c>
      <c r="N151" s="10"/>
      <c r="O151" s="10"/>
      <c r="P151" s="10"/>
      <c r="Q151" s="10"/>
      <c r="R151" s="10"/>
      <c r="S151" s="10"/>
      <c r="T151" s="10"/>
      <c r="U151" s="10"/>
      <c r="V151" s="10"/>
      <c r="W151" s="10"/>
      <c r="X151" s="10"/>
      <c r="Y151" s="10"/>
      <c r="Z151" s="10"/>
      <c r="AA151" s="10"/>
    </row>
    <row r="152" spans="1:27">
      <c r="A152" s="146">
        <v>2528</v>
      </c>
      <c r="B152" s="147" t="s">
        <v>57</v>
      </c>
      <c r="C152" s="445" t="s">
        <v>69</v>
      </c>
      <c r="D152" s="446"/>
      <c r="E152" s="148">
        <v>250</v>
      </c>
      <c r="F152" s="149">
        <v>1000</v>
      </c>
      <c r="G152" s="150">
        <f t="shared" si="15"/>
        <v>0.25</v>
      </c>
      <c r="H152" s="151">
        <v>500</v>
      </c>
      <c r="I152" s="149">
        <v>50</v>
      </c>
      <c r="J152" s="150">
        <v>10</v>
      </c>
      <c r="K152" s="151">
        <v>0.05</v>
      </c>
      <c r="L152" s="149" t="s">
        <v>28</v>
      </c>
      <c r="M152" s="150" t="s">
        <v>31</v>
      </c>
      <c r="N152" s="10"/>
      <c r="O152" s="10"/>
      <c r="P152" s="10"/>
      <c r="Q152" s="10"/>
      <c r="R152" s="10"/>
      <c r="S152" s="10"/>
      <c r="T152" s="10"/>
      <c r="U152" s="10"/>
      <c r="V152" s="10"/>
      <c r="W152" s="10"/>
      <c r="X152" s="10"/>
      <c r="Y152" s="10"/>
      <c r="Z152" s="10"/>
      <c r="AA152" s="10"/>
    </row>
    <row r="153" spans="1:27">
      <c r="A153" s="146">
        <v>2529</v>
      </c>
      <c r="B153" s="147" t="s">
        <v>57</v>
      </c>
      <c r="C153" s="445" t="s">
        <v>396</v>
      </c>
      <c r="D153" s="446"/>
      <c r="E153" s="148">
        <v>1000</v>
      </c>
      <c r="F153" s="149">
        <v>1000</v>
      </c>
      <c r="G153" s="150">
        <f t="shared" si="15"/>
        <v>1</v>
      </c>
      <c r="H153" s="151"/>
      <c r="I153" s="149"/>
      <c r="J153" s="150">
        <f>G153</f>
        <v>1</v>
      </c>
      <c r="K153" s="151">
        <v>0.05</v>
      </c>
      <c r="L153" s="149" t="s">
        <v>28</v>
      </c>
      <c r="M153" s="150" t="s">
        <v>31</v>
      </c>
      <c r="N153" s="10"/>
      <c r="O153" s="10"/>
      <c r="P153" s="10"/>
      <c r="Q153" s="10"/>
      <c r="R153" s="10"/>
      <c r="S153" s="10"/>
      <c r="T153" s="10"/>
      <c r="U153" s="10"/>
      <c r="V153" s="10"/>
      <c r="W153" s="10"/>
      <c r="X153" s="10"/>
      <c r="Y153" s="10"/>
      <c r="Z153" s="10"/>
      <c r="AA153" s="10"/>
    </row>
    <row r="154" spans="1:27">
      <c r="A154" s="146">
        <v>2530</v>
      </c>
      <c r="B154" s="181" t="s">
        <v>57</v>
      </c>
      <c r="C154" s="445" t="s">
        <v>397</v>
      </c>
      <c r="D154" s="446"/>
      <c r="E154" s="182">
        <v>100</v>
      </c>
      <c r="F154" s="183">
        <v>1000</v>
      </c>
      <c r="G154" s="184">
        <v>0.1</v>
      </c>
      <c r="H154" s="185">
        <v>100</v>
      </c>
      <c r="I154" s="183">
        <v>50</v>
      </c>
      <c r="J154" s="184">
        <v>2</v>
      </c>
      <c r="K154" s="185">
        <v>0.05</v>
      </c>
      <c r="L154" s="183" t="s">
        <v>28</v>
      </c>
      <c r="M154" s="150" t="s">
        <v>31</v>
      </c>
      <c r="N154" s="10"/>
      <c r="O154" s="10"/>
      <c r="P154" s="10"/>
      <c r="Q154" s="10"/>
      <c r="R154" s="10"/>
      <c r="S154" s="10"/>
      <c r="T154" s="10"/>
      <c r="U154" s="10"/>
      <c r="V154" s="10"/>
      <c r="W154" s="10"/>
      <c r="X154" s="10"/>
      <c r="Y154" s="10"/>
      <c r="Z154" s="10"/>
      <c r="AA154" s="10"/>
    </row>
    <row r="155" spans="1:27">
      <c r="A155" s="146">
        <v>2531</v>
      </c>
      <c r="B155" s="147" t="s">
        <v>57</v>
      </c>
      <c r="C155" s="445" t="s">
        <v>70</v>
      </c>
      <c r="D155" s="446"/>
      <c r="E155" s="148">
        <v>90</v>
      </c>
      <c r="F155" s="149">
        <v>1000</v>
      </c>
      <c r="G155" s="150">
        <f t="shared" ref="G155:G169" si="17">E155/F155</f>
        <v>0.09</v>
      </c>
      <c r="H155" s="151">
        <v>0.78</v>
      </c>
      <c r="I155" s="149">
        <v>50</v>
      </c>
      <c r="J155" s="186">
        <f>H155/I155</f>
        <v>1.5600000000000001E-2</v>
      </c>
      <c r="K155" s="151">
        <v>0.05</v>
      </c>
      <c r="L155" s="149" t="s">
        <v>28</v>
      </c>
      <c r="M155" s="150" t="s">
        <v>31</v>
      </c>
      <c r="N155" s="10"/>
      <c r="O155" s="10"/>
      <c r="P155" s="10"/>
      <c r="Q155" s="10"/>
      <c r="R155" s="10"/>
      <c r="S155" s="10"/>
      <c r="T155" s="10"/>
      <c r="U155" s="10"/>
      <c r="V155" s="10"/>
      <c r="W155" s="10"/>
      <c r="X155" s="10"/>
      <c r="Y155" s="10"/>
      <c r="Z155" s="10"/>
      <c r="AA155" s="10"/>
    </row>
    <row r="156" spans="1:27">
      <c r="A156" s="146">
        <v>2532</v>
      </c>
      <c r="B156" s="147" t="s">
        <v>57</v>
      </c>
      <c r="C156" s="445" t="s">
        <v>71</v>
      </c>
      <c r="D156" s="446"/>
      <c r="E156" s="148">
        <v>1000</v>
      </c>
      <c r="F156" s="149">
        <v>1000</v>
      </c>
      <c r="G156" s="150">
        <f t="shared" si="17"/>
        <v>1</v>
      </c>
      <c r="H156" s="151"/>
      <c r="I156" s="149"/>
      <c r="J156" s="150">
        <f>G156</f>
        <v>1</v>
      </c>
      <c r="K156" s="151">
        <v>0.5</v>
      </c>
      <c r="L156" s="149" t="s">
        <v>32</v>
      </c>
      <c r="M156" s="150" t="s">
        <v>29</v>
      </c>
      <c r="N156" s="10"/>
      <c r="O156" s="10"/>
      <c r="P156" s="10"/>
      <c r="Q156" s="10"/>
      <c r="R156" s="10"/>
      <c r="S156" s="10"/>
      <c r="T156" s="10"/>
      <c r="U156" s="10"/>
      <c r="V156" s="10"/>
      <c r="W156" s="10"/>
      <c r="X156" s="10"/>
      <c r="Y156" s="10"/>
      <c r="Z156" s="10"/>
      <c r="AA156" s="10"/>
    </row>
    <row r="157" spans="1:27">
      <c r="A157" s="146">
        <v>2533</v>
      </c>
      <c r="B157" s="147" t="s">
        <v>57</v>
      </c>
      <c r="C157" s="445" t="s">
        <v>72</v>
      </c>
      <c r="D157" s="446"/>
      <c r="E157" s="148">
        <v>250</v>
      </c>
      <c r="F157" s="149">
        <v>5000</v>
      </c>
      <c r="G157" s="150">
        <f t="shared" si="17"/>
        <v>0.05</v>
      </c>
      <c r="H157" s="151"/>
      <c r="I157" s="149"/>
      <c r="J157" s="150">
        <f>G157</f>
        <v>0.05</v>
      </c>
      <c r="K157" s="151">
        <v>0.5</v>
      </c>
      <c r="L157" s="149" t="s">
        <v>32</v>
      </c>
      <c r="M157" s="150" t="s">
        <v>29</v>
      </c>
      <c r="N157" s="10"/>
      <c r="O157" s="10"/>
      <c r="P157" s="10"/>
      <c r="Q157" s="10"/>
      <c r="R157" s="10"/>
      <c r="S157" s="10"/>
      <c r="T157" s="10"/>
      <c r="U157" s="10"/>
      <c r="V157" s="10"/>
      <c r="W157" s="10"/>
      <c r="X157" s="10"/>
      <c r="Y157" s="10"/>
      <c r="Z157" s="10"/>
      <c r="AA157" s="10"/>
    </row>
    <row r="158" spans="1:27">
      <c r="A158" s="146">
        <v>2534</v>
      </c>
      <c r="B158" s="147" t="s">
        <v>57</v>
      </c>
      <c r="C158" s="445" t="s">
        <v>73</v>
      </c>
      <c r="D158" s="446"/>
      <c r="E158" s="148">
        <v>1000</v>
      </c>
      <c r="F158" s="149">
        <v>1000</v>
      </c>
      <c r="G158" s="150">
        <f t="shared" si="17"/>
        <v>1</v>
      </c>
      <c r="H158" s="151">
        <v>100</v>
      </c>
      <c r="I158" s="149">
        <v>100</v>
      </c>
      <c r="J158" s="150">
        <f>H158/I158</f>
        <v>1</v>
      </c>
      <c r="K158" s="151">
        <v>0.05</v>
      </c>
      <c r="L158" s="149" t="s">
        <v>54</v>
      </c>
      <c r="M158" s="150" t="s">
        <v>54</v>
      </c>
      <c r="N158" s="10"/>
      <c r="O158" s="10"/>
      <c r="P158" s="10"/>
      <c r="Q158" s="10"/>
      <c r="R158" s="10"/>
      <c r="S158" s="10"/>
      <c r="T158" s="10"/>
      <c r="U158" s="10"/>
      <c r="V158" s="10"/>
      <c r="W158" s="10"/>
      <c r="X158" s="10"/>
      <c r="Y158" s="10"/>
      <c r="Z158" s="10"/>
      <c r="AA158" s="10"/>
    </row>
    <row r="159" spans="1:27">
      <c r="A159" s="146">
        <v>2535</v>
      </c>
      <c r="B159" s="147" t="s">
        <v>57</v>
      </c>
      <c r="C159" s="445" t="s">
        <v>74</v>
      </c>
      <c r="D159" s="446"/>
      <c r="E159" s="148">
        <v>1000</v>
      </c>
      <c r="F159" s="149">
        <v>1000</v>
      </c>
      <c r="G159" s="150">
        <f t="shared" si="17"/>
        <v>1</v>
      </c>
      <c r="H159" s="151">
        <v>100</v>
      </c>
      <c r="I159" s="149">
        <v>100</v>
      </c>
      <c r="J159" s="150">
        <f>H159/I159</f>
        <v>1</v>
      </c>
      <c r="K159" s="151">
        <v>1</v>
      </c>
      <c r="L159" s="149" t="s">
        <v>54</v>
      </c>
      <c r="M159" s="150" t="s">
        <v>54</v>
      </c>
      <c r="N159" s="10"/>
      <c r="O159" s="10"/>
      <c r="P159" s="10"/>
      <c r="Q159" s="10"/>
      <c r="R159" s="10"/>
      <c r="S159" s="10"/>
      <c r="T159" s="10"/>
      <c r="U159" s="10"/>
      <c r="V159" s="10"/>
      <c r="W159" s="10"/>
      <c r="X159" s="10"/>
      <c r="Y159" s="10"/>
      <c r="Z159" s="10"/>
      <c r="AA159" s="10"/>
    </row>
    <row r="160" spans="1:27">
      <c r="A160" s="146">
        <v>2536</v>
      </c>
      <c r="B160" s="147" t="s">
        <v>57</v>
      </c>
      <c r="C160" s="445" t="s">
        <v>75</v>
      </c>
      <c r="D160" s="446"/>
      <c r="E160" s="148">
        <v>9100</v>
      </c>
      <c r="F160" s="149">
        <v>5000</v>
      </c>
      <c r="G160" s="150">
        <f t="shared" si="17"/>
        <v>1.82</v>
      </c>
      <c r="H160" s="151"/>
      <c r="I160" s="149"/>
      <c r="J160" s="150">
        <f>G160</f>
        <v>1.82</v>
      </c>
      <c r="K160" s="151">
        <v>0.5</v>
      </c>
      <c r="L160" s="149" t="s">
        <v>32</v>
      </c>
      <c r="M160" s="150" t="s">
        <v>30</v>
      </c>
      <c r="N160" s="10"/>
      <c r="O160" s="10"/>
      <c r="P160" s="10"/>
      <c r="Q160" s="10"/>
      <c r="R160" s="10"/>
      <c r="S160" s="10"/>
      <c r="T160" s="10"/>
      <c r="U160" s="10"/>
      <c r="V160" s="10"/>
      <c r="W160" s="10"/>
      <c r="X160" s="10"/>
      <c r="Y160" s="10"/>
      <c r="Z160" s="10"/>
      <c r="AA160" s="10"/>
    </row>
    <row r="161" spans="1:27">
      <c r="A161" s="146">
        <v>2537</v>
      </c>
      <c r="B161" s="147" t="s">
        <v>57</v>
      </c>
      <c r="C161" s="445" t="s">
        <v>398</v>
      </c>
      <c r="D161" s="446"/>
      <c r="E161" s="148">
        <v>100</v>
      </c>
      <c r="F161" s="149">
        <v>1000</v>
      </c>
      <c r="G161" s="150">
        <f t="shared" si="17"/>
        <v>0.1</v>
      </c>
      <c r="H161" s="151"/>
      <c r="I161" s="149"/>
      <c r="J161" s="150">
        <f>G161</f>
        <v>0.1</v>
      </c>
      <c r="K161" s="151">
        <v>1</v>
      </c>
      <c r="L161" s="149" t="s">
        <v>54</v>
      </c>
      <c r="M161" s="150" t="s">
        <v>54</v>
      </c>
      <c r="N161" s="10"/>
      <c r="O161" s="10"/>
      <c r="P161" s="10"/>
      <c r="Q161" s="10"/>
      <c r="R161" s="10"/>
      <c r="S161" s="10"/>
      <c r="T161" s="10"/>
      <c r="U161" s="10"/>
      <c r="V161" s="10"/>
      <c r="W161" s="10"/>
      <c r="X161" s="10"/>
      <c r="Y161" s="10"/>
      <c r="Z161" s="10"/>
      <c r="AA161" s="10"/>
    </row>
    <row r="162" spans="1:27">
      <c r="A162" s="146">
        <v>2538</v>
      </c>
      <c r="B162" s="147" t="s">
        <v>57</v>
      </c>
      <c r="C162" s="445" t="s">
        <v>399</v>
      </c>
      <c r="D162" s="446"/>
      <c r="E162" s="148">
        <v>1000</v>
      </c>
      <c r="F162" s="149">
        <v>10000</v>
      </c>
      <c r="G162" s="150">
        <f t="shared" si="17"/>
        <v>0.1</v>
      </c>
      <c r="H162" s="151"/>
      <c r="I162" s="149"/>
      <c r="J162" s="150">
        <f t="shared" ref="J162:J166" si="18">G162</f>
        <v>0.1</v>
      </c>
      <c r="K162" s="151">
        <v>1</v>
      </c>
      <c r="L162" s="149" t="s">
        <v>42</v>
      </c>
      <c r="M162" s="150" t="s">
        <v>29</v>
      </c>
      <c r="N162" s="10"/>
      <c r="O162" s="10"/>
      <c r="P162" s="10"/>
      <c r="Q162" s="10"/>
      <c r="R162" s="10"/>
      <c r="S162" s="10"/>
      <c r="T162" s="10"/>
      <c r="U162" s="10"/>
      <c r="V162" s="10"/>
      <c r="W162" s="10"/>
      <c r="X162" s="10"/>
      <c r="Y162" s="10"/>
      <c r="Z162" s="10"/>
      <c r="AA162" s="10"/>
    </row>
    <row r="163" spans="1:27">
      <c r="A163" s="146">
        <v>2539</v>
      </c>
      <c r="B163" s="147" t="s">
        <v>57</v>
      </c>
      <c r="C163" s="445" t="s">
        <v>400</v>
      </c>
      <c r="D163" s="446"/>
      <c r="E163" s="148">
        <v>1000</v>
      </c>
      <c r="F163" s="149">
        <v>10000</v>
      </c>
      <c r="G163" s="150">
        <f t="shared" si="17"/>
        <v>0.1</v>
      </c>
      <c r="H163" s="151"/>
      <c r="I163" s="149"/>
      <c r="J163" s="150">
        <f t="shared" si="18"/>
        <v>0.1</v>
      </c>
      <c r="K163" s="151">
        <v>0.05</v>
      </c>
      <c r="L163" s="149" t="s">
        <v>28</v>
      </c>
      <c r="M163" s="150" t="s">
        <v>31</v>
      </c>
      <c r="N163" s="10"/>
      <c r="O163" s="10"/>
      <c r="P163" s="10"/>
      <c r="Q163" s="10"/>
      <c r="R163" s="10"/>
      <c r="S163" s="10"/>
      <c r="T163" s="10"/>
      <c r="U163" s="10"/>
      <c r="V163" s="10"/>
      <c r="W163" s="10"/>
      <c r="X163" s="10"/>
      <c r="Y163" s="10"/>
      <c r="Z163" s="10"/>
      <c r="AA163" s="10"/>
    </row>
    <row r="164" spans="1:27">
      <c r="A164" s="146">
        <v>2540</v>
      </c>
      <c r="B164" s="147" t="s">
        <v>57</v>
      </c>
      <c r="C164" s="445" t="s">
        <v>76</v>
      </c>
      <c r="D164" s="446"/>
      <c r="E164" s="148">
        <v>450</v>
      </c>
      <c r="F164" s="149">
        <v>1000</v>
      </c>
      <c r="G164" s="150">
        <f t="shared" si="17"/>
        <v>0.45</v>
      </c>
      <c r="H164" s="151"/>
      <c r="I164" s="149"/>
      <c r="J164" s="150">
        <f t="shared" si="18"/>
        <v>0.45</v>
      </c>
      <c r="K164" s="151">
        <v>0.05</v>
      </c>
      <c r="L164" s="149" t="s">
        <v>28</v>
      </c>
      <c r="M164" s="150" t="s">
        <v>30</v>
      </c>
      <c r="N164" s="10"/>
      <c r="O164" s="10"/>
      <c r="P164" s="10"/>
      <c r="Q164" s="10"/>
      <c r="R164" s="10"/>
      <c r="S164" s="10"/>
      <c r="T164" s="10"/>
      <c r="U164" s="10"/>
      <c r="V164" s="10"/>
      <c r="W164" s="10"/>
      <c r="X164" s="10"/>
      <c r="Y164" s="10"/>
      <c r="Z164" s="10"/>
      <c r="AA164" s="10"/>
    </row>
    <row r="165" spans="1:27">
      <c r="A165" s="146">
        <v>2541</v>
      </c>
      <c r="B165" s="175" t="s">
        <v>57</v>
      </c>
      <c r="C165" s="445" t="s">
        <v>131</v>
      </c>
      <c r="D165" s="446"/>
      <c r="E165" s="148">
        <v>230</v>
      </c>
      <c r="F165" s="149">
        <v>1000</v>
      </c>
      <c r="G165" s="150">
        <f t="shared" si="17"/>
        <v>0.23</v>
      </c>
      <c r="H165" s="151">
        <v>31</v>
      </c>
      <c r="I165" s="149">
        <v>100</v>
      </c>
      <c r="J165" s="150">
        <f>+H165/I165</f>
        <v>0.31</v>
      </c>
      <c r="K165" s="151">
        <v>0.15</v>
      </c>
      <c r="L165" s="149" t="s">
        <v>28</v>
      </c>
      <c r="M165" s="150" t="s">
        <v>29</v>
      </c>
      <c r="N165" s="10"/>
      <c r="O165" s="10"/>
      <c r="P165" s="10"/>
      <c r="Q165" s="10"/>
      <c r="R165" s="10"/>
      <c r="S165" s="10"/>
      <c r="T165" s="10"/>
      <c r="U165" s="10"/>
      <c r="V165" s="10"/>
      <c r="W165" s="10"/>
      <c r="X165" s="10"/>
      <c r="Y165" s="10"/>
      <c r="Z165" s="10"/>
      <c r="AA165" s="10"/>
    </row>
    <row r="166" spans="1:27">
      <c r="A166" s="146">
        <v>2542</v>
      </c>
      <c r="B166" s="147" t="s">
        <v>57</v>
      </c>
      <c r="C166" s="445" t="s">
        <v>77</v>
      </c>
      <c r="D166" s="446"/>
      <c r="E166" s="148">
        <v>30</v>
      </c>
      <c r="F166" s="149">
        <v>1000</v>
      </c>
      <c r="G166" s="150">
        <f t="shared" si="17"/>
        <v>0.03</v>
      </c>
      <c r="H166" s="151"/>
      <c r="I166" s="149"/>
      <c r="J166" s="150">
        <f t="shared" si="18"/>
        <v>0.03</v>
      </c>
      <c r="K166" s="151">
        <v>0.05</v>
      </c>
      <c r="L166" s="149" t="s">
        <v>54</v>
      </c>
      <c r="M166" s="150" t="s">
        <v>54</v>
      </c>
      <c r="N166" s="10"/>
      <c r="O166" s="10"/>
      <c r="P166" s="10"/>
      <c r="Q166" s="10"/>
      <c r="R166" s="10"/>
      <c r="S166" s="10"/>
      <c r="T166" s="10"/>
      <c r="U166" s="10"/>
      <c r="V166" s="10"/>
      <c r="W166" s="10"/>
      <c r="X166" s="10"/>
      <c r="Y166" s="10"/>
      <c r="Z166" s="10"/>
      <c r="AA166" s="10"/>
    </row>
    <row r="167" spans="1:27">
      <c r="A167" s="146">
        <v>2543</v>
      </c>
      <c r="B167" s="175" t="s">
        <v>57</v>
      </c>
      <c r="C167" s="445" t="s">
        <v>401</v>
      </c>
      <c r="D167" s="446"/>
      <c r="E167" s="148">
        <v>28</v>
      </c>
      <c r="F167" s="149">
        <v>1000</v>
      </c>
      <c r="G167" s="150">
        <f t="shared" si="17"/>
        <v>2.8000000000000001E-2</v>
      </c>
      <c r="H167" s="151">
        <v>0.05</v>
      </c>
      <c r="I167" s="149">
        <v>10</v>
      </c>
      <c r="J167" s="150">
        <f>H167/I167</f>
        <v>5.0000000000000001E-3</v>
      </c>
      <c r="K167" s="151">
        <v>0.05</v>
      </c>
      <c r="L167" s="149" t="s">
        <v>54</v>
      </c>
      <c r="M167" s="150" t="s">
        <v>54</v>
      </c>
      <c r="N167" s="10"/>
      <c r="O167" s="10"/>
      <c r="P167" s="10"/>
      <c r="Q167" s="10"/>
      <c r="R167" s="10"/>
      <c r="S167" s="10"/>
      <c r="T167" s="10"/>
      <c r="U167" s="10"/>
      <c r="V167" s="10"/>
      <c r="W167" s="10"/>
      <c r="X167" s="10"/>
      <c r="Y167" s="10"/>
      <c r="Z167" s="10"/>
      <c r="AA167" s="10"/>
    </row>
    <row r="168" spans="1:27">
      <c r="A168" s="146">
        <v>2544</v>
      </c>
      <c r="B168" s="147" t="s">
        <v>57</v>
      </c>
      <c r="C168" s="445" t="s">
        <v>402</v>
      </c>
      <c r="D168" s="446"/>
      <c r="E168" s="148">
        <v>25</v>
      </c>
      <c r="F168" s="149">
        <v>5000</v>
      </c>
      <c r="G168" s="150">
        <f t="shared" si="17"/>
        <v>5.0000000000000001E-3</v>
      </c>
      <c r="H168" s="151"/>
      <c r="I168" s="149"/>
      <c r="J168" s="150">
        <f>G168</f>
        <v>5.0000000000000001E-3</v>
      </c>
      <c r="K168" s="151">
        <v>0.05</v>
      </c>
      <c r="L168" s="149" t="s">
        <v>28</v>
      </c>
      <c r="M168" s="150" t="s">
        <v>31</v>
      </c>
      <c r="N168" s="10"/>
      <c r="O168" s="10"/>
      <c r="P168" s="10"/>
      <c r="Q168" s="10"/>
      <c r="R168" s="10"/>
      <c r="S168" s="10"/>
      <c r="T168" s="10"/>
      <c r="U168" s="10"/>
      <c r="V168" s="10"/>
      <c r="W168" s="10"/>
      <c r="X168" s="10"/>
      <c r="Y168" s="10"/>
      <c r="Z168" s="10"/>
      <c r="AA168" s="10"/>
    </row>
    <row r="169" spans="1:27">
      <c r="A169" s="146">
        <v>2545</v>
      </c>
      <c r="B169" s="175" t="s">
        <v>57</v>
      </c>
      <c r="C169" s="445" t="s">
        <v>132</v>
      </c>
      <c r="D169" s="446"/>
      <c r="E169" s="148">
        <v>113</v>
      </c>
      <c r="F169" s="149">
        <v>5000</v>
      </c>
      <c r="G169" s="186">
        <f t="shared" si="17"/>
        <v>2.2599999999999999E-2</v>
      </c>
      <c r="H169" s="151"/>
      <c r="I169" s="149"/>
      <c r="J169" s="186">
        <f>+G169</f>
        <v>2.2599999999999999E-2</v>
      </c>
      <c r="K169" s="151">
        <v>0.05</v>
      </c>
      <c r="L169" s="149" t="s">
        <v>28</v>
      </c>
      <c r="M169" s="150" t="s">
        <v>30</v>
      </c>
      <c r="N169" s="10"/>
      <c r="O169" s="10"/>
      <c r="P169" s="10"/>
      <c r="Q169" s="10"/>
      <c r="R169" s="10"/>
      <c r="S169" s="10"/>
      <c r="T169" s="10"/>
      <c r="U169" s="10"/>
      <c r="V169" s="10"/>
      <c r="W169" s="10"/>
      <c r="X169" s="10"/>
      <c r="Y169" s="10"/>
      <c r="Z169" s="10"/>
      <c r="AA169" s="10"/>
    </row>
    <row r="170" spans="1:27">
      <c r="A170" s="146">
        <v>2546</v>
      </c>
      <c r="B170" s="147" t="s">
        <v>57</v>
      </c>
      <c r="C170" s="445" t="s">
        <v>403</v>
      </c>
      <c r="D170" s="446"/>
      <c r="E170" s="148">
        <v>0.17</v>
      </c>
      <c r="F170" s="149">
        <v>1000</v>
      </c>
      <c r="G170" s="150">
        <v>1.7000000000000001E-4</v>
      </c>
      <c r="H170" s="151">
        <v>6.0000000000000001E-3</v>
      </c>
      <c r="I170" s="149">
        <v>50</v>
      </c>
      <c r="J170" s="150">
        <f>H170/I170</f>
        <v>1.2E-4</v>
      </c>
      <c r="K170" s="151">
        <v>0.01</v>
      </c>
      <c r="L170" s="149" t="s">
        <v>28</v>
      </c>
      <c r="M170" s="150" t="s">
        <v>31</v>
      </c>
      <c r="N170" s="10"/>
      <c r="O170" s="10"/>
      <c r="P170" s="10"/>
      <c r="Q170" s="10"/>
      <c r="R170" s="10"/>
      <c r="S170" s="10"/>
      <c r="T170" s="10"/>
      <c r="U170" s="10"/>
      <c r="V170" s="10"/>
      <c r="W170" s="10"/>
      <c r="X170" s="10"/>
      <c r="Y170" s="10"/>
      <c r="Z170" s="10"/>
      <c r="AA170" s="10"/>
    </row>
    <row r="171" spans="1:27">
      <c r="A171" s="146">
        <v>2547</v>
      </c>
      <c r="B171" s="147" t="s">
        <v>57</v>
      </c>
      <c r="C171" s="445" t="s">
        <v>404</v>
      </c>
      <c r="D171" s="446"/>
      <c r="E171" s="148">
        <v>18</v>
      </c>
      <c r="F171" s="149">
        <v>1000</v>
      </c>
      <c r="G171" s="150">
        <f t="shared" ref="G171:G179" si="19">E171/F171</f>
        <v>1.7999999999999999E-2</v>
      </c>
      <c r="H171" s="151"/>
      <c r="I171" s="149"/>
      <c r="J171" s="150">
        <f>G171</f>
        <v>1.7999999999999999E-2</v>
      </c>
      <c r="K171" s="151">
        <v>0.01</v>
      </c>
      <c r="L171" s="149" t="s">
        <v>28</v>
      </c>
      <c r="M171" s="150" t="s">
        <v>31</v>
      </c>
      <c r="N171" s="10"/>
      <c r="O171" s="10"/>
      <c r="P171" s="10"/>
      <c r="Q171" s="10"/>
      <c r="R171" s="10"/>
      <c r="S171" s="10"/>
      <c r="T171" s="10"/>
      <c r="U171" s="10"/>
      <c r="V171" s="10"/>
      <c r="W171" s="10"/>
      <c r="X171" s="10"/>
      <c r="Y171" s="10"/>
      <c r="Z171" s="10"/>
      <c r="AA171" s="10"/>
    </row>
    <row r="172" spans="1:27">
      <c r="A172" s="146">
        <v>2548</v>
      </c>
      <c r="B172" s="175" t="s">
        <v>57</v>
      </c>
      <c r="C172" s="445" t="s">
        <v>405</v>
      </c>
      <c r="D172" s="446"/>
      <c r="E172" s="148">
        <v>1972</v>
      </c>
      <c r="F172" s="149">
        <v>1000</v>
      </c>
      <c r="G172" s="150">
        <f t="shared" si="19"/>
        <v>1.972</v>
      </c>
      <c r="H172" s="151"/>
      <c r="I172" s="149"/>
      <c r="J172" s="150">
        <v>1.972</v>
      </c>
      <c r="K172" s="151">
        <v>0.05</v>
      </c>
      <c r="L172" s="149" t="s">
        <v>28</v>
      </c>
      <c r="M172" s="150" t="s">
        <v>30</v>
      </c>
      <c r="N172" s="10"/>
      <c r="O172" s="10"/>
      <c r="P172" s="10"/>
      <c r="Q172" s="10"/>
      <c r="R172" s="10"/>
      <c r="S172" s="10"/>
      <c r="T172" s="10"/>
      <c r="U172" s="10"/>
      <c r="V172" s="10"/>
      <c r="W172" s="10"/>
      <c r="X172" s="10"/>
      <c r="Y172" s="10"/>
      <c r="Z172" s="10"/>
      <c r="AA172" s="10"/>
    </row>
    <row r="173" spans="1:27">
      <c r="A173" s="146">
        <v>2549</v>
      </c>
      <c r="B173" s="147" t="s">
        <v>57</v>
      </c>
      <c r="C173" s="445" t="s">
        <v>78</v>
      </c>
      <c r="D173" s="446"/>
      <c r="E173" s="148">
        <v>2</v>
      </c>
      <c r="F173" s="149">
        <v>1000</v>
      </c>
      <c r="G173" s="150">
        <f t="shared" si="19"/>
        <v>2E-3</v>
      </c>
      <c r="H173" s="151"/>
      <c r="I173" s="149"/>
      <c r="J173" s="150">
        <f t="shared" ref="J173:J177" si="20">G173</f>
        <v>2E-3</v>
      </c>
      <c r="K173" s="151">
        <v>0.5</v>
      </c>
      <c r="L173" s="149" t="s">
        <v>32</v>
      </c>
      <c r="M173" s="150" t="s">
        <v>29</v>
      </c>
      <c r="N173" s="10"/>
      <c r="O173" s="10"/>
      <c r="P173" s="10"/>
      <c r="Q173" s="10"/>
      <c r="R173" s="10"/>
      <c r="S173" s="10"/>
      <c r="T173" s="10"/>
      <c r="U173" s="10"/>
      <c r="V173" s="10"/>
      <c r="W173" s="10"/>
      <c r="X173" s="10"/>
      <c r="Y173" s="10"/>
      <c r="Z173" s="10"/>
      <c r="AA173" s="10"/>
    </row>
    <row r="174" spans="1:27">
      <c r="A174" s="146">
        <v>2550</v>
      </c>
      <c r="B174" s="147" t="s">
        <v>57</v>
      </c>
      <c r="C174" s="445" t="s">
        <v>79</v>
      </c>
      <c r="D174" s="446"/>
      <c r="E174" s="148">
        <v>10</v>
      </c>
      <c r="F174" s="149">
        <v>1000</v>
      </c>
      <c r="G174" s="150">
        <f t="shared" si="19"/>
        <v>0.01</v>
      </c>
      <c r="H174" s="151"/>
      <c r="I174" s="149"/>
      <c r="J174" s="150">
        <f t="shared" si="20"/>
        <v>0.01</v>
      </c>
      <c r="K174" s="151">
        <v>1</v>
      </c>
      <c r="L174" s="149" t="s">
        <v>42</v>
      </c>
      <c r="M174" s="150" t="s">
        <v>29</v>
      </c>
      <c r="N174" s="10"/>
      <c r="O174" s="10"/>
      <c r="P174" s="10"/>
      <c r="Q174" s="10"/>
      <c r="R174" s="10"/>
      <c r="S174" s="10"/>
      <c r="T174" s="10"/>
      <c r="U174" s="10"/>
      <c r="V174" s="10"/>
      <c r="W174" s="10"/>
      <c r="X174" s="10"/>
      <c r="Y174" s="10"/>
      <c r="Z174" s="10"/>
      <c r="AA174" s="10"/>
    </row>
    <row r="175" spans="1:27">
      <c r="A175" s="146">
        <v>2551</v>
      </c>
      <c r="B175" s="147" t="s">
        <v>57</v>
      </c>
      <c r="C175" s="445" t="s">
        <v>406</v>
      </c>
      <c r="D175" s="446"/>
      <c r="E175" s="148">
        <v>100</v>
      </c>
      <c r="F175" s="149">
        <v>1000</v>
      </c>
      <c r="G175" s="150">
        <f t="shared" si="19"/>
        <v>0.1</v>
      </c>
      <c r="H175" s="151"/>
      <c r="I175" s="149"/>
      <c r="J175" s="150">
        <f>G175</f>
        <v>0.1</v>
      </c>
      <c r="K175" s="151">
        <v>0.05</v>
      </c>
      <c r="L175" s="149" t="s">
        <v>28</v>
      </c>
      <c r="M175" s="150" t="s">
        <v>31</v>
      </c>
      <c r="N175" s="10"/>
      <c r="O175" s="10"/>
      <c r="P175" s="10"/>
      <c r="Q175" s="10"/>
      <c r="R175" s="10"/>
      <c r="S175" s="10"/>
      <c r="T175" s="10"/>
      <c r="U175" s="10"/>
      <c r="V175" s="10"/>
      <c r="W175" s="10"/>
      <c r="X175" s="10"/>
      <c r="Y175" s="10"/>
      <c r="Z175" s="10"/>
      <c r="AA175" s="10"/>
    </row>
    <row r="176" spans="1:27">
      <c r="A176" s="146">
        <v>2552</v>
      </c>
      <c r="B176" s="147" t="s">
        <v>57</v>
      </c>
      <c r="C176" s="445" t="s">
        <v>80</v>
      </c>
      <c r="D176" s="446"/>
      <c r="E176" s="148">
        <v>655</v>
      </c>
      <c r="F176" s="149">
        <v>1000</v>
      </c>
      <c r="G176" s="150">
        <f t="shared" si="19"/>
        <v>0.65500000000000003</v>
      </c>
      <c r="H176" s="151"/>
      <c r="I176" s="149"/>
      <c r="J176" s="150">
        <f t="shared" si="20"/>
        <v>0.65500000000000003</v>
      </c>
      <c r="K176" s="151">
        <v>1</v>
      </c>
      <c r="L176" s="149" t="s">
        <v>42</v>
      </c>
      <c r="M176" s="150" t="s">
        <v>30</v>
      </c>
      <c r="N176" s="10"/>
      <c r="O176" s="10"/>
      <c r="P176" s="10"/>
      <c r="Q176" s="10"/>
      <c r="R176" s="10"/>
      <c r="S176" s="10"/>
      <c r="T176" s="10"/>
      <c r="U176" s="10"/>
      <c r="V176" s="10"/>
      <c r="W176" s="10"/>
      <c r="X176" s="10"/>
      <c r="Y176" s="10"/>
      <c r="Z176" s="10"/>
      <c r="AA176" s="10"/>
    </row>
    <row r="177" spans="1:27">
      <c r="A177" s="146">
        <v>2553</v>
      </c>
      <c r="B177" s="147" t="s">
        <v>57</v>
      </c>
      <c r="C177" s="445" t="s">
        <v>81</v>
      </c>
      <c r="D177" s="446"/>
      <c r="E177" s="148">
        <v>530</v>
      </c>
      <c r="F177" s="149">
        <v>1000</v>
      </c>
      <c r="G177" s="150">
        <f t="shared" si="19"/>
        <v>0.53</v>
      </c>
      <c r="H177" s="151"/>
      <c r="I177" s="149"/>
      <c r="J177" s="150">
        <f t="shared" si="20"/>
        <v>0.53</v>
      </c>
      <c r="K177" s="151">
        <v>1</v>
      </c>
      <c r="L177" s="149" t="s">
        <v>42</v>
      </c>
      <c r="M177" s="150" t="s">
        <v>29</v>
      </c>
      <c r="N177" s="10"/>
      <c r="O177" s="10"/>
      <c r="P177" s="10"/>
      <c r="Q177" s="10"/>
      <c r="R177" s="10"/>
      <c r="S177" s="10"/>
      <c r="T177" s="10"/>
      <c r="U177" s="10"/>
      <c r="V177" s="10"/>
      <c r="W177" s="10"/>
      <c r="X177" s="10"/>
      <c r="Y177" s="10"/>
      <c r="Z177" s="10"/>
      <c r="AA177" s="10"/>
    </row>
    <row r="178" spans="1:27">
      <c r="A178" s="146">
        <v>2554</v>
      </c>
      <c r="B178" s="147" t="s">
        <v>57</v>
      </c>
      <c r="C178" s="445" t="s">
        <v>82</v>
      </c>
      <c r="D178" s="446"/>
      <c r="E178" s="148">
        <v>0.2</v>
      </c>
      <c r="F178" s="149">
        <v>1000</v>
      </c>
      <c r="G178" s="150">
        <f t="shared" si="19"/>
        <v>2.0000000000000001E-4</v>
      </c>
      <c r="H178" s="151">
        <v>0.16</v>
      </c>
      <c r="I178" s="149">
        <v>100</v>
      </c>
      <c r="J178" s="150">
        <f>H178/I178</f>
        <v>1.6000000000000001E-3</v>
      </c>
      <c r="K178" s="151">
        <v>1</v>
      </c>
      <c r="L178" s="149" t="s">
        <v>42</v>
      </c>
      <c r="M178" s="150" t="s">
        <v>29</v>
      </c>
      <c r="N178" s="10"/>
      <c r="O178" s="10"/>
      <c r="P178" s="10"/>
      <c r="Q178" s="10"/>
      <c r="R178" s="10"/>
      <c r="S178" s="10"/>
      <c r="T178" s="10"/>
      <c r="U178" s="10"/>
      <c r="V178" s="10"/>
      <c r="W178" s="10"/>
      <c r="X178" s="10"/>
      <c r="Y178" s="10"/>
      <c r="Z178" s="10"/>
      <c r="AA178" s="10"/>
    </row>
    <row r="179" spans="1:27">
      <c r="A179" s="146">
        <v>2555</v>
      </c>
      <c r="B179" s="147" t="s">
        <v>57</v>
      </c>
      <c r="C179" s="445" t="s">
        <v>83</v>
      </c>
      <c r="D179" s="446"/>
      <c r="E179" s="148">
        <v>81</v>
      </c>
      <c r="F179" s="149">
        <v>1000</v>
      </c>
      <c r="G179" s="150">
        <f t="shared" si="19"/>
        <v>8.1000000000000003E-2</v>
      </c>
      <c r="H179" s="151">
        <v>17</v>
      </c>
      <c r="I179" s="149">
        <v>100</v>
      </c>
      <c r="J179" s="150">
        <f>H179/I179</f>
        <v>0.17</v>
      </c>
      <c r="K179" s="151">
        <v>0.05</v>
      </c>
      <c r="L179" s="149" t="s">
        <v>28</v>
      </c>
      <c r="M179" s="150" t="s">
        <v>29</v>
      </c>
      <c r="N179" s="10"/>
      <c r="O179" s="10"/>
      <c r="P179" s="10"/>
      <c r="Q179" s="10"/>
      <c r="R179" s="10"/>
      <c r="S179" s="10"/>
      <c r="T179" s="10"/>
      <c r="U179" s="10"/>
      <c r="V179" s="10"/>
      <c r="W179" s="10"/>
      <c r="X179" s="10"/>
      <c r="Y179" s="10"/>
      <c r="Z179" s="10"/>
      <c r="AA179" s="10"/>
    </row>
    <row r="180" spans="1:27">
      <c r="A180" s="146">
        <v>2556</v>
      </c>
      <c r="B180" s="147" t="s">
        <v>57</v>
      </c>
      <c r="C180" s="445" t="s">
        <v>84</v>
      </c>
      <c r="D180" s="446"/>
      <c r="E180" s="148">
        <v>100</v>
      </c>
      <c r="F180" s="149">
        <v>1000</v>
      </c>
      <c r="G180" s="150">
        <v>0.1</v>
      </c>
      <c r="H180" s="151">
        <v>5.5</v>
      </c>
      <c r="I180" s="149">
        <v>50</v>
      </c>
      <c r="J180" s="150">
        <v>0.11</v>
      </c>
      <c r="K180" s="151">
        <v>0.5</v>
      </c>
      <c r="L180" s="149" t="s">
        <v>32</v>
      </c>
      <c r="M180" s="150" t="s">
        <v>29</v>
      </c>
      <c r="N180" s="10"/>
      <c r="O180" s="10"/>
      <c r="P180" s="10"/>
      <c r="Q180" s="10"/>
      <c r="R180" s="10"/>
      <c r="S180" s="10"/>
      <c r="T180" s="10"/>
      <c r="U180" s="10"/>
      <c r="V180" s="10"/>
      <c r="W180" s="10"/>
      <c r="X180" s="10"/>
      <c r="Y180" s="10"/>
      <c r="Z180" s="10"/>
      <c r="AA180" s="10"/>
    </row>
    <row r="181" spans="1:27">
      <c r="A181" s="146">
        <v>2557</v>
      </c>
      <c r="B181" s="147" t="s">
        <v>57</v>
      </c>
      <c r="C181" s="445" t="s">
        <v>85</v>
      </c>
      <c r="D181" s="446"/>
      <c r="E181" s="148">
        <v>10</v>
      </c>
      <c r="F181" s="149">
        <v>1000</v>
      </c>
      <c r="G181" s="150">
        <f>E181/F181</f>
        <v>0.01</v>
      </c>
      <c r="H181" s="151">
        <v>1</v>
      </c>
      <c r="I181" s="149">
        <v>10</v>
      </c>
      <c r="J181" s="150">
        <f>H181/I181</f>
        <v>0.1</v>
      </c>
      <c r="K181" s="151">
        <v>1</v>
      </c>
      <c r="L181" s="149" t="s">
        <v>42</v>
      </c>
      <c r="M181" s="150" t="s">
        <v>29</v>
      </c>
      <c r="N181" s="10"/>
      <c r="O181" s="10"/>
      <c r="P181" s="10"/>
      <c r="Q181" s="10"/>
      <c r="R181" s="10"/>
      <c r="S181" s="10"/>
      <c r="T181" s="10"/>
      <c r="U181" s="10"/>
      <c r="V181" s="10"/>
      <c r="W181" s="10"/>
      <c r="X181" s="10"/>
      <c r="Y181" s="10"/>
      <c r="Z181" s="10"/>
      <c r="AA181" s="10"/>
    </row>
    <row r="182" spans="1:27">
      <c r="A182" s="146">
        <v>2558</v>
      </c>
      <c r="B182" s="147" t="s">
        <v>57</v>
      </c>
      <c r="C182" s="445" t="s">
        <v>86</v>
      </c>
      <c r="D182" s="446"/>
      <c r="E182" s="148">
        <v>4.2249999999999996</v>
      </c>
      <c r="F182" s="149">
        <v>1000</v>
      </c>
      <c r="G182" s="150">
        <v>4.2249999999999996E-3</v>
      </c>
      <c r="H182" s="151">
        <v>0.11</v>
      </c>
      <c r="I182" s="149">
        <v>50</v>
      </c>
      <c r="J182" s="150">
        <v>2.2000000000000001E-3</v>
      </c>
      <c r="K182" s="151">
        <v>0.05</v>
      </c>
      <c r="L182" s="149" t="s">
        <v>28</v>
      </c>
      <c r="M182" s="150" t="s">
        <v>30</v>
      </c>
      <c r="N182" s="10"/>
      <c r="O182" s="10"/>
      <c r="P182" s="10"/>
      <c r="Q182" s="10"/>
      <c r="R182" s="10"/>
      <c r="S182" s="10"/>
      <c r="T182" s="10"/>
      <c r="U182" s="10"/>
      <c r="V182" s="10"/>
      <c r="W182" s="10"/>
      <c r="X182" s="10"/>
      <c r="Y182" s="10"/>
      <c r="Z182" s="10"/>
      <c r="AA182" s="10"/>
    </row>
    <row r="183" spans="1:27">
      <c r="A183" s="146">
        <v>2559</v>
      </c>
      <c r="B183" s="147" t="s">
        <v>57</v>
      </c>
      <c r="C183" s="445" t="s">
        <v>87</v>
      </c>
      <c r="D183" s="446"/>
      <c r="E183" s="148">
        <v>0.26</v>
      </c>
      <c r="F183" s="149">
        <v>1000</v>
      </c>
      <c r="G183" s="150">
        <f>E183/F183</f>
        <v>2.6000000000000003E-4</v>
      </c>
      <c r="H183" s="151">
        <v>3.9600000000000003E-2</v>
      </c>
      <c r="I183" s="149">
        <v>50</v>
      </c>
      <c r="J183" s="150">
        <v>7.9000000000000001E-4</v>
      </c>
      <c r="K183" s="151">
        <v>0.05</v>
      </c>
      <c r="L183" s="149" t="s">
        <v>28</v>
      </c>
      <c r="M183" s="150" t="s">
        <v>30</v>
      </c>
      <c r="N183" s="10"/>
      <c r="O183" s="10"/>
      <c r="P183" s="10"/>
      <c r="Q183" s="10"/>
      <c r="R183" s="10"/>
      <c r="S183" s="10"/>
      <c r="T183" s="10"/>
      <c r="U183" s="10"/>
      <c r="V183" s="10"/>
      <c r="W183" s="10"/>
      <c r="X183" s="10"/>
      <c r="Y183" s="10"/>
      <c r="Z183" s="10"/>
      <c r="AA183" s="10"/>
    </row>
    <row r="184" spans="1:27">
      <c r="A184" s="146">
        <v>2560</v>
      </c>
      <c r="B184" s="147" t="s">
        <v>57</v>
      </c>
      <c r="C184" s="445" t="s">
        <v>88</v>
      </c>
      <c r="D184" s="446"/>
      <c r="E184" s="148">
        <v>100</v>
      </c>
      <c r="F184" s="149">
        <v>1000</v>
      </c>
      <c r="G184" s="150">
        <f>E184/F184</f>
        <v>0.1</v>
      </c>
      <c r="H184" s="151"/>
      <c r="I184" s="149"/>
      <c r="J184" s="150">
        <f t="shared" ref="J184:J220" si="21">G184</f>
        <v>0.1</v>
      </c>
      <c r="K184" s="151">
        <v>0.05</v>
      </c>
      <c r="L184" s="149" t="s">
        <v>28</v>
      </c>
      <c r="M184" s="150" t="s">
        <v>31</v>
      </c>
      <c r="N184" s="10"/>
      <c r="O184" s="10"/>
      <c r="P184" s="10"/>
      <c r="Q184" s="10"/>
      <c r="R184" s="10"/>
      <c r="S184" s="10"/>
      <c r="T184" s="10"/>
      <c r="U184" s="10"/>
      <c r="V184" s="10"/>
      <c r="W184" s="10"/>
      <c r="X184" s="10"/>
      <c r="Y184" s="10"/>
      <c r="Z184" s="10"/>
      <c r="AA184" s="10"/>
    </row>
    <row r="185" spans="1:27">
      <c r="A185" s="146">
        <v>2561</v>
      </c>
      <c r="B185" s="147" t="s">
        <v>57</v>
      </c>
      <c r="C185" s="445" t="s">
        <v>89</v>
      </c>
      <c r="D185" s="446"/>
      <c r="E185" s="148">
        <v>31</v>
      </c>
      <c r="F185" s="149">
        <v>1000</v>
      </c>
      <c r="G185" s="150">
        <f>E185/F185</f>
        <v>3.1E-2</v>
      </c>
      <c r="H185" s="151"/>
      <c r="I185" s="149"/>
      <c r="J185" s="150">
        <f t="shared" si="21"/>
        <v>3.1E-2</v>
      </c>
      <c r="K185" s="151">
        <v>0.05</v>
      </c>
      <c r="L185" s="149" t="s">
        <v>28</v>
      </c>
      <c r="M185" s="150" t="s">
        <v>30</v>
      </c>
      <c r="N185" s="10"/>
      <c r="O185" s="10"/>
      <c r="P185" s="10"/>
      <c r="Q185" s="10"/>
      <c r="R185" s="10"/>
      <c r="S185" s="10"/>
      <c r="T185" s="10"/>
      <c r="U185" s="10"/>
      <c r="V185" s="10"/>
      <c r="W185" s="10"/>
      <c r="X185" s="10"/>
      <c r="Y185" s="10"/>
      <c r="Z185" s="10"/>
      <c r="AA185" s="10"/>
    </row>
    <row r="186" spans="1:27">
      <c r="A186" s="146">
        <v>2562</v>
      </c>
      <c r="B186" s="147" t="s">
        <v>57</v>
      </c>
      <c r="C186" s="445" t="s">
        <v>90</v>
      </c>
      <c r="D186" s="446"/>
      <c r="E186" s="148">
        <v>106</v>
      </c>
      <c r="F186" s="149">
        <v>1000</v>
      </c>
      <c r="G186" s="150">
        <f>E186/F186</f>
        <v>0.106</v>
      </c>
      <c r="H186" s="151"/>
      <c r="I186" s="149"/>
      <c r="J186" s="150">
        <f t="shared" si="21"/>
        <v>0.106</v>
      </c>
      <c r="K186" s="151">
        <v>0.05</v>
      </c>
      <c r="L186" s="149" t="s">
        <v>28</v>
      </c>
      <c r="M186" s="150" t="s">
        <v>31</v>
      </c>
      <c r="N186" s="10"/>
      <c r="O186" s="10"/>
      <c r="P186" s="10"/>
      <c r="Q186" s="10"/>
      <c r="R186" s="10"/>
      <c r="S186" s="10"/>
      <c r="T186" s="10"/>
      <c r="U186" s="10"/>
      <c r="V186" s="10"/>
      <c r="W186" s="10"/>
      <c r="X186" s="10"/>
      <c r="Y186" s="10"/>
      <c r="Z186" s="10"/>
      <c r="AA186" s="10"/>
    </row>
    <row r="187" spans="1:27">
      <c r="A187" s="146">
        <v>2563</v>
      </c>
      <c r="B187" s="147" t="s">
        <v>57</v>
      </c>
      <c r="C187" s="445" t="s">
        <v>91</v>
      </c>
      <c r="D187" s="446"/>
      <c r="E187" s="148">
        <v>106</v>
      </c>
      <c r="F187" s="149">
        <v>1000</v>
      </c>
      <c r="G187" s="150">
        <f>E187/F187</f>
        <v>0.106</v>
      </c>
      <c r="H187" s="151"/>
      <c r="I187" s="149"/>
      <c r="J187" s="150">
        <f t="shared" si="21"/>
        <v>0.106</v>
      </c>
      <c r="K187" s="151">
        <v>0.05</v>
      </c>
      <c r="L187" s="149" t="s">
        <v>28</v>
      </c>
      <c r="M187" s="150" t="s">
        <v>30</v>
      </c>
      <c r="N187" s="10"/>
      <c r="O187" s="10"/>
      <c r="P187" s="10"/>
      <c r="Q187" s="10"/>
      <c r="R187" s="10"/>
      <c r="S187" s="10"/>
      <c r="T187" s="10"/>
      <c r="U187" s="10"/>
      <c r="V187" s="10"/>
      <c r="W187" s="10"/>
      <c r="X187" s="10"/>
      <c r="Y187" s="10"/>
      <c r="Z187" s="10"/>
      <c r="AA187" s="10"/>
    </row>
    <row r="188" spans="1:27">
      <c r="A188" s="146">
        <v>2564</v>
      </c>
      <c r="B188" s="147" t="s">
        <v>57</v>
      </c>
      <c r="C188" s="445" t="s">
        <v>92</v>
      </c>
      <c r="D188" s="446"/>
      <c r="E188" s="148">
        <v>51</v>
      </c>
      <c r="F188" s="149">
        <v>1000</v>
      </c>
      <c r="G188" s="150">
        <v>5.0999999999999997E-2</v>
      </c>
      <c r="H188" s="151"/>
      <c r="I188" s="149"/>
      <c r="J188" s="150">
        <v>5.0999999999999997E-2</v>
      </c>
      <c r="K188" s="151">
        <v>0.05</v>
      </c>
      <c r="L188" s="149" t="s">
        <v>28</v>
      </c>
      <c r="M188" s="150" t="s">
        <v>30</v>
      </c>
      <c r="N188" s="10"/>
      <c r="O188" s="10"/>
      <c r="P188" s="10"/>
      <c r="Q188" s="10"/>
      <c r="R188" s="10"/>
      <c r="S188" s="10"/>
      <c r="T188" s="10"/>
      <c r="U188" s="10"/>
      <c r="V188" s="10"/>
      <c r="W188" s="10"/>
      <c r="X188" s="10"/>
      <c r="Y188" s="10"/>
      <c r="Z188" s="10"/>
      <c r="AA188" s="10"/>
    </row>
    <row r="189" spans="1:27">
      <c r="A189" s="146">
        <v>2565</v>
      </c>
      <c r="B189" s="147" t="s">
        <v>57</v>
      </c>
      <c r="C189" s="445" t="s">
        <v>93</v>
      </c>
      <c r="D189" s="446"/>
      <c r="E189" s="148">
        <v>138</v>
      </c>
      <c r="F189" s="149">
        <v>1000</v>
      </c>
      <c r="G189" s="150">
        <f>E189/F189</f>
        <v>0.13800000000000001</v>
      </c>
      <c r="H189" s="151"/>
      <c r="I189" s="149"/>
      <c r="J189" s="150">
        <f t="shared" ref="J189" si="22">G189</f>
        <v>0.13800000000000001</v>
      </c>
      <c r="K189" s="151">
        <v>0.05</v>
      </c>
      <c r="L189" s="149" t="s">
        <v>54</v>
      </c>
      <c r="M189" s="150" t="s">
        <v>54</v>
      </c>
      <c r="N189" s="10"/>
      <c r="O189" s="10"/>
      <c r="P189" s="10"/>
      <c r="Q189" s="10"/>
      <c r="R189" s="10"/>
      <c r="S189" s="10"/>
      <c r="T189" s="10"/>
      <c r="U189" s="10"/>
      <c r="V189" s="10"/>
      <c r="W189" s="10"/>
      <c r="X189" s="10"/>
      <c r="Y189" s="10"/>
      <c r="Z189" s="10"/>
      <c r="AA189" s="10"/>
    </row>
    <row r="190" spans="1:27">
      <c r="A190" s="146">
        <v>2566</v>
      </c>
      <c r="B190" s="147" t="s">
        <v>57</v>
      </c>
      <c r="C190" s="445" t="s">
        <v>94</v>
      </c>
      <c r="D190" s="446"/>
      <c r="E190" s="148">
        <v>128</v>
      </c>
      <c r="F190" s="149">
        <v>5000</v>
      </c>
      <c r="G190" s="150">
        <f>E190/F190</f>
        <v>2.5600000000000001E-2</v>
      </c>
      <c r="H190" s="151"/>
      <c r="I190" s="149"/>
      <c r="J190" s="150">
        <f t="shared" si="21"/>
        <v>2.5600000000000001E-2</v>
      </c>
      <c r="K190" s="151">
        <v>0.05</v>
      </c>
      <c r="L190" s="149" t="s">
        <v>28</v>
      </c>
      <c r="M190" s="150" t="s">
        <v>30</v>
      </c>
      <c r="N190" s="10"/>
      <c r="O190" s="10"/>
      <c r="P190" s="10"/>
      <c r="Q190" s="10"/>
      <c r="R190" s="10"/>
      <c r="S190" s="10"/>
      <c r="T190" s="10"/>
      <c r="U190" s="10"/>
      <c r="V190" s="10"/>
      <c r="W190" s="10"/>
      <c r="X190" s="10"/>
      <c r="Y190" s="10"/>
      <c r="Z190" s="10"/>
      <c r="AA190" s="10"/>
    </row>
    <row r="191" spans="1:27">
      <c r="A191" s="146">
        <v>2567</v>
      </c>
      <c r="B191" s="147" t="s">
        <v>57</v>
      </c>
      <c r="C191" s="445" t="s">
        <v>95</v>
      </c>
      <c r="D191" s="446"/>
      <c r="E191" s="148">
        <v>30</v>
      </c>
      <c r="F191" s="149">
        <v>1000</v>
      </c>
      <c r="G191" s="150">
        <f>E191/F191</f>
        <v>0.03</v>
      </c>
      <c r="H191" s="151"/>
      <c r="I191" s="149"/>
      <c r="J191" s="150">
        <f t="shared" si="21"/>
        <v>0.03</v>
      </c>
      <c r="K191" s="151">
        <v>0.05</v>
      </c>
      <c r="L191" s="149" t="s">
        <v>28</v>
      </c>
      <c r="M191" s="150" t="s">
        <v>31</v>
      </c>
      <c r="N191" s="10"/>
      <c r="O191" s="10"/>
      <c r="P191" s="10"/>
      <c r="Q191" s="10"/>
      <c r="R191" s="10"/>
      <c r="S191" s="10"/>
      <c r="T191" s="10"/>
      <c r="U191" s="10"/>
      <c r="V191" s="10"/>
      <c r="W191" s="10"/>
      <c r="X191" s="10"/>
      <c r="Y191" s="10"/>
      <c r="Z191" s="10"/>
      <c r="AA191" s="10"/>
    </row>
    <row r="192" spans="1:27">
      <c r="A192" s="146">
        <v>2568</v>
      </c>
      <c r="B192" s="147" t="s">
        <v>57</v>
      </c>
      <c r="C192" s="445" t="s">
        <v>96</v>
      </c>
      <c r="D192" s="446"/>
      <c r="E192" s="148">
        <v>130</v>
      </c>
      <c r="F192" s="149">
        <v>1000</v>
      </c>
      <c r="G192" s="150">
        <f>E192/F192</f>
        <v>0.13</v>
      </c>
      <c r="H192" s="151"/>
      <c r="I192" s="149"/>
      <c r="J192" s="150">
        <f t="shared" si="21"/>
        <v>0.13</v>
      </c>
      <c r="K192" s="151">
        <v>0.05</v>
      </c>
      <c r="L192" s="149" t="s">
        <v>28</v>
      </c>
      <c r="M192" s="150" t="s">
        <v>31</v>
      </c>
      <c r="N192" s="10"/>
      <c r="O192" s="10"/>
      <c r="P192" s="10"/>
      <c r="Q192" s="10"/>
      <c r="R192" s="10"/>
      <c r="S192" s="10"/>
      <c r="T192" s="10"/>
      <c r="U192" s="10"/>
      <c r="V192" s="10"/>
      <c r="W192" s="10"/>
      <c r="X192" s="10"/>
      <c r="Y192" s="10"/>
      <c r="Z192" s="10"/>
      <c r="AA192" s="10"/>
    </row>
    <row r="193" spans="1:27">
      <c r="A193" s="146">
        <v>2569</v>
      </c>
      <c r="B193" s="147" t="s">
        <v>57</v>
      </c>
      <c r="C193" s="445" t="s">
        <v>97</v>
      </c>
      <c r="D193" s="446"/>
      <c r="E193" s="148">
        <v>48</v>
      </c>
      <c r="F193" s="149">
        <v>1000</v>
      </c>
      <c r="G193" s="150">
        <v>4.8000000000000001E-2</v>
      </c>
      <c r="H193" s="151"/>
      <c r="I193" s="149"/>
      <c r="J193" s="150">
        <v>4.8000000000000001E-2</v>
      </c>
      <c r="K193" s="151">
        <v>1</v>
      </c>
      <c r="L193" s="149" t="s">
        <v>54</v>
      </c>
      <c r="M193" s="150" t="s">
        <v>54</v>
      </c>
      <c r="N193" s="10"/>
      <c r="O193" s="10"/>
      <c r="P193" s="10"/>
      <c r="Q193" s="10"/>
      <c r="R193" s="10"/>
      <c r="S193" s="10"/>
      <c r="T193" s="10"/>
      <c r="U193" s="10"/>
      <c r="V193" s="10"/>
      <c r="W193" s="10"/>
      <c r="X193" s="10"/>
      <c r="Y193" s="10"/>
      <c r="Z193" s="10"/>
      <c r="AA193" s="10"/>
    </row>
    <row r="194" spans="1:27">
      <c r="A194" s="146">
        <v>2570</v>
      </c>
      <c r="B194" s="147" t="s">
        <v>57</v>
      </c>
      <c r="C194" s="445" t="s">
        <v>98</v>
      </c>
      <c r="D194" s="446"/>
      <c r="E194" s="148">
        <v>100</v>
      </c>
      <c r="F194" s="149">
        <v>1000</v>
      </c>
      <c r="G194" s="150">
        <v>0.1</v>
      </c>
      <c r="H194" s="151">
        <v>10</v>
      </c>
      <c r="I194" s="149">
        <v>50</v>
      </c>
      <c r="J194" s="150">
        <v>0.2</v>
      </c>
      <c r="K194" s="151">
        <v>0.05</v>
      </c>
      <c r="L194" s="149" t="s">
        <v>28</v>
      </c>
      <c r="M194" s="150" t="s">
        <v>30</v>
      </c>
      <c r="N194" s="10"/>
      <c r="O194" s="10"/>
      <c r="P194" s="10"/>
      <c r="Q194" s="10"/>
      <c r="R194" s="10"/>
      <c r="S194" s="10"/>
      <c r="T194" s="10"/>
      <c r="U194" s="10"/>
      <c r="V194" s="10"/>
      <c r="W194" s="10"/>
      <c r="X194" s="10"/>
      <c r="Y194" s="10"/>
      <c r="Z194" s="10"/>
      <c r="AA194" s="10"/>
    </row>
    <row r="195" spans="1:27">
      <c r="A195" s="146">
        <v>2571</v>
      </c>
      <c r="B195" s="147" t="s">
        <v>57</v>
      </c>
      <c r="C195" s="445" t="s">
        <v>407</v>
      </c>
      <c r="D195" s="446"/>
      <c r="E195" s="148">
        <v>31.2</v>
      </c>
      <c r="F195" s="149">
        <v>1000</v>
      </c>
      <c r="G195" s="150">
        <v>3.1199999999999999E-2</v>
      </c>
      <c r="H195" s="151"/>
      <c r="I195" s="149"/>
      <c r="J195" s="150">
        <v>3.1199999999999999E-2</v>
      </c>
      <c r="K195" s="151">
        <v>0.05</v>
      </c>
      <c r="L195" s="149" t="s">
        <v>28</v>
      </c>
      <c r="M195" s="150" t="s">
        <v>30</v>
      </c>
      <c r="N195" s="10"/>
      <c r="O195" s="10"/>
      <c r="P195" s="10"/>
      <c r="Q195" s="10"/>
      <c r="R195" s="10"/>
      <c r="S195" s="10"/>
      <c r="T195" s="10"/>
      <c r="U195" s="10"/>
      <c r="V195" s="10"/>
      <c r="W195" s="10"/>
      <c r="X195" s="10"/>
      <c r="Y195" s="10"/>
      <c r="Z195" s="10"/>
      <c r="AA195" s="10"/>
    </row>
    <row r="196" spans="1:27">
      <c r="A196" s="146">
        <v>2572</v>
      </c>
      <c r="B196" s="147" t="s">
        <v>57</v>
      </c>
      <c r="C196" s="445" t="s">
        <v>99</v>
      </c>
      <c r="D196" s="446"/>
      <c r="E196" s="148">
        <v>208</v>
      </c>
      <c r="F196" s="149">
        <v>5000</v>
      </c>
      <c r="G196" s="150">
        <f>E196/F196</f>
        <v>4.1599999999999998E-2</v>
      </c>
      <c r="H196" s="151"/>
      <c r="I196" s="149"/>
      <c r="J196" s="150">
        <f t="shared" si="21"/>
        <v>4.1599999999999998E-2</v>
      </c>
      <c r="K196" s="151">
        <v>0.05</v>
      </c>
      <c r="L196" s="149" t="s">
        <v>28</v>
      </c>
      <c r="M196" s="150" t="s">
        <v>30</v>
      </c>
      <c r="N196" s="10"/>
      <c r="O196" s="10"/>
      <c r="P196" s="10"/>
      <c r="Q196" s="10"/>
      <c r="R196" s="10"/>
      <c r="S196" s="10"/>
      <c r="T196" s="10"/>
      <c r="U196" s="10"/>
      <c r="V196" s="10"/>
      <c r="W196" s="10"/>
      <c r="X196" s="10"/>
      <c r="Y196" s="10"/>
      <c r="Z196" s="10"/>
      <c r="AA196" s="10"/>
    </row>
    <row r="197" spans="1:27">
      <c r="A197" s="146">
        <v>2573</v>
      </c>
      <c r="B197" s="147" t="s">
        <v>57</v>
      </c>
      <c r="C197" s="445" t="s">
        <v>100</v>
      </c>
      <c r="D197" s="446"/>
      <c r="E197" s="148">
        <v>95</v>
      </c>
      <c r="F197" s="149">
        <v>5000</v>
      </c>
      <c r="G197" s="150">
        <f>E197/F197</f>
        <v>1.9E-2</v>
      </c>
      <c r="H197" s="151"/>
      <c r="I197" s="149"/>
      <c r="J197" s="150">
        <f t="shared" si="21"/>
        <v>1.9E-2</v>
      </c>
      <c r="K197" s="151">
        <v>0.05</v>
      </c>
      <c r="L197" s="149" t="s">
        <v>28</v>
      </c>
      <c r="M197" s="150" t="s">
        <v>30</v>
      </c>
      <c r="N197" s="10"/>
      <c r="O197" s="10"/>
      <c r="P197" s="10"/>
      <c r="Q197" s="10"/>
      <c r="R197" s="10"/>
      <c r="S197" s="10"/>
      <c r="T197" s="10"/>
      <c r="U197" s="10"/>
      <c r="V197" s="10"/>
      <c r="W197" s="10"/>
      <c r="X197" s="10"/>
      <c r="Y197" s="10"/>
      <c r="Z197" s="10"/>
      <c r="AA197" s="10"/>
    </row>
    <row r="198" spans="1:27">
      <c r="A198" s="146">
        <v>2574</v>
      </c>
      <c r="B198" s="147" t="s">
        <v>57</v>
      </c>
      <c r="C198" s="445" t="s">
        <v>101</v>
      </c>
      <c r="D198" s="446"/>
      <c r="E198" s="148">
        <v>6500</v>
      </c>
      <c r="F198" s="149">
        <v>1000</v>
      </c>
      <c r="G198" s="150">
        <f>E198/F198</f>
        <v>6.5</v>
      </c>
      <c r="H198" s="151"/>
      <c r="I198" s="149"/>
      <c r="J198" s="150">
        <f t="shared" si="21"/>
        <v>6.5</v>
      </c>
      <c r="K198" s="151">
        <v>0.05</v>
      </c>
      <c r="L198" s="149" t="s">
        <v>28</v>
      </c>
      <c r="M198" s="150" t="s">
        <v>31</v>
      </c>
      <c r="N198" s="10"/>
      <c r="O198" s="10"/>
      <c r="P198" s="10"/>
      <c r="Q198" s="10"/>
      <c r="R198" s="10"/>
      <c r="S198" s="10"/>
      <c r="T198" s="10"/>
      <c r="U198" s="10"/>
      <c r="V198" s="10"/>
      <c r="W198" s="10"/>
      <c r="X198" s="10"/>
      <c r="Y198" s="10"/>
      <c r="Z198" s="10"/>
      <c r="AA198" s="10"/>
    </row>
    <row r="199" spans="1:27">
      <c r="A199" s="146">
        <v>2575</v>
      </c>
      <c r="B199" s="147" t="s">
        <v>57</v>
      </c>
      <c r="C199" s="445" t="s">
        <v>102</v>
      </c>
      <c r="D199" s="446"/>
      <c r="E199" s="148">
        <v>911</v>
      </c>
      <c r="F199" s="149">
        <v>1000</v>
      </c>
      <c r="G199" s="150">
        <v>0.91100000000000003</v>
      </c>
      <c r="H199" s="151">
        <v>88</v>
      </c>
      <c r="I199" s="149">
        <v>10</v>
      </c>
      <c r="J199" s="150">
        <v>8.8000000000000007</v>
      </c>
      <c r="K199" s="151">
        <v>0.05</v>
      </c>
      <c r="L199" s="149" t="s">
        <v>28</v>
      </c>
      <c r="M199" s="150" t="s">
        <v>31</v>
      </c>
      <c r="N199" s="10"/>
      <c r="O199" s="10"/>
      <c r="P199" s="10"/>
      <c r="Q199" s="10"/>
      <c r="R199" s="10"/>
      <c r="S199" s="10"/>
      <c r="T199" s="10"/>
      <c r="U199" s="10"/>
      <c r="V199" s="10"/>
      <c r="W199" s="10"/>
      <c r="X199" s="10"/>
      <c r="Y199" s="10"/>
      <c r="Z199" s="10"/>
      <c r="AA199" s="10"/>
    </row>
    <row r="200" spans="1:27">
      <c r="A200" s="146">
        <v>2576</v>
      </c>
      <c r="B200" s="147" t="s">
        <v>57</v>
      </c>
      <c r="C200" s="445" t="s">
        <v>103</v>
      </c>
      <c r="D200" s="446"/>
      <c r="E200" s="148">
        <v>4400</v>
      </c>
      <c r="F200" s="149">
        <v>1000</v>
      </c>
      <c r="G200" s="150">
        <f t="shared" ref="G200:G239" si="23">E200/F200</f>
        <v>4.4000000000000004</v>
      </c>
      <c r="H200" s="151">
        <v>100</v>
      </c>
      <c r="I200" s="149">
        <v>10</v>
      </c>
      <c r="J200" s="150">
        <f>H200/I200</f>
        <v>10</v>
      </c>
      <c r="K200" s="151">
        <v>0.05</v>
      </c>
      <c r="L200" s="149" t="s">
        <v>28</v>
      </c>
      <c r="M200" s="150" t="s">
        <v>31</v>
      </c>
      <c r="N200" s="10"/>
      <c r="O200" s="10"/>
      <c r="P200" s="10"/>
      <c r="Q200" s="10"/>
      <c r="R200" s="10"/>
      <c r="S200" s="10"/>
      <c r="T200" s="10"/>
      <c r="U200" s="10"/>
      <c r="V200" s="10"/>
      <c r="W200" s="10"/>
      <c r="X200" s="10"/>
      <c r="Y200" s="10"/>
      <c r="Z200" s="10"/>
      <c r="AA200" s="10"/>
    </row>
    <row r="201" spans="1:27">
      <c r="A201" s="146">
        <v>2577</v>
      </c>
      <c r="B201" s="147" t="s">
        <v>57</v>
      </c>
      <c r="C201" s="445" t="s">
        <v>104</v>
      </c>
      <c r="D201" s="446"/>
      <c r="E201" s="148">
        <v>500</v>
      </c>
      <c r="F201" s="149">
        <v>1000</v>
      </c>
      <c r="G201" s="150">
        <f t="shared" si="23"/>
        <v>0.5</v>
      </c>
      <c r="H201" s="151"/>
      <c r="I201" s="149"/>
      <c r="J201" s="150">
        <f>G201</f>
        <v>0.5</v>
      </c>
      <c r="K201" s="151">
        <v>0.05</v>
      </c>
      <c r="L201" s="149" t="s">
        <v>28</v>
      </c>
      <c r="M201" s="150" t="s">
        <v>30</v>
      </c>
      <c r="N201" s="10"/>
      <c r="O201" s="10"/>
      <c r="P201" s="10"/>
      <c r="Q201" s="10"/>
      <c r="R201" s="10"/>
      <c r="S201" s="10"/>
      <c r="T201" s="10"/>
      <c r="U201" s="10"/>
      <c r="V201" s="10"/>
      <c r="W201" s="10"/>
      <c r="X201" s="10"/>
      <c r="Y201" s="10"/>
      <c r="Z201" s="10"/>
      <c r="AA201" s="10"/>
    </row>
    <row r="202" spans="1:27">
      <c r="A202" s="146">
        <v>2578</v>
      </c>
      <c r="B202" s="147" t="s">
        <v>57</v>
      </c>
      <c r="C202" s="445" t="s">
        <v>105</v>
      </c>
      <c r="D202" s="446"/>
      <c r="E202" s="148">
        <v>3940</v>
      </c>
      <c r="F202" s="149">
        <v>5000</v>
      </c>
      <c r="G202" s="150">
        <f t="shared" si="23"/>
        <v>0.78800000000000003</v>
      </c>
      <c r="H202" s="151"/>
      <c r="I202" s="149"/>
      <c r="J202" s="150">
        <f t="shared" si="21"/>
        <v>0.78800000000000003</v>
      </c>
      <c r="K202" s="151">
        <v>0.05</v>
      </c>
      <c r="L202" s="149" t="s">
        <v>28</v>
      </c>
      <c r="M202" s="150" t="s">
        <v>30</v>
      </c>
      <c r="N202" s="10"/>
      <c r="O202" s="10"/>
      <c r="P202" s="10"/>
      <c r="Q202" s="10"/>
      <c r="R202" s="10"/>
      <c r="S202" s="10"/>
      <c r="T202" s="10"/>
      <c r="U202" s="10"/>
      <c r="V202" s="10"/>
      <c r="W202" s="10"/>
      <c r="X202" s="10"/>
      <c r="Y202" s="10"/>
      <c r="Z202" s="10"/>
      <c r="AA202" s="10"/>
    </row>
    <row r="203" spans="1:27">
      <c r="A203" s="146">
        <v>2579</v>
      </c>
      <c r="B203" s="147" t="s">
        <v>57</v>
      </c>
      <c r="C203" s="445" t="s">
        <v>106</v>
      </c>
      <c r="D203" s="446"/>
      <c r="E203" s="148">
        <v>1254</v>
      </c>
      <c r="F203" s="149">
        <v>1000</v>
      </c>
      <c r="G203" s="150">
        <f t="shared" si="23"/>
        <v>1.254</v>
      </c>
      <c r="H203" s="151"/>
      <c r="I203" s="149"/>
      <c r="J203" s="150">
        <f t="shared" si="21"/>
        <v>1.254</v>
      </c>
      <c r="K203" s="151">
        <v>0.05</v>
      </c>
      <c r="L203" s="149" t="s">
        <v>28</v>
      </c>
      <c r="M203" s="150" t="s">
        <v>30</v>
      </c>
      <c r="N203" s="10"/>
      <c r="O203" s="10"/>
      <c r="P203" s="10"/>
      <c r="Q203" s="10"/>
      <c r="R203" s="10"/>
      <c r="S203" s="10"/>
      <c r="T203" s="10"/>
      <c r="U203" s="10"/>
      <c r="V203" s="10"/>
      <c r="W203" s="10"/>
      <c r="X203" s="10"/>
      <c r="Y203" s="10"/>
      <c r="Z203" s="10"/>
      <c r="AA203" s="10"/>
    </row>
    <row r="204" spans="1:27">
      <c r="A204" s="146">
        <v>2580</v>
      </c>
      <c r="B204" s="147" t="s">
        <v>57</v>
      </c>
      <c r="C204" s="445" t="s">
        <v>107</v>
      </c>
      <c r="D204" s="446"/>
      <c r="E204" s="148">
        <v>943</v>
      </c>
      <c r="F204" s="149">
        <v>1000</v>
      </c>
      <c r="G204" s="150">
        <f t="shared" si="23"/>
        <v>0.94299999999999995</v>
      </c>
      <c r="H204" s="151">
        <v>320</v>
      </c>
      <c r="I204" s="149">
        <v>50</v>
      </c>
      <c r="J204" s="150">
        <f>H204/I204</f>
        <v>6.4</v>
      </c>
      <c r="K204" s="151">
        <v>0.5</v>
      </c>
      <c r="L204" s="149" t="s">
        <v>32</v>
      </c>
      <c r="M204" s="150" t="s">
        <v>30</v>
      </c>
      <c r="N204" s="10"/>
      <c r="O204" s="10"/>
      <c r="P204" s="10"/>
      <c r="Q204" s="10"/>
      <c r="R204" s="10"/>
      <c r="S204" s="10"/>
      <c r="T204" s="10"/>
      <c r="U204" s="10"/>
      <c r="V204" s="10"/>
      <c r="W204" s="10"/>
      <c r="X204" s="10"/>
      <c r="Y204" s="10"/>
      <c r="Z204" s="10"/>
      <c r="AA204" s="10"/>
    </row>
    <row r="205" spans="1:27">
      <c r="A205" s="146">
        <v>2581</v>
      </c>
      <c r="B205" s="147" t="s">
        <v>57</v>
      </c>
      <c r="C205" s="445" t="s">
        <v>108</v>
      </c>
      <c r="D205" s="446"/>
      <c r="E205" s="148">
        <v>32000</v>
      </c>
      <c r="F205" s="149">
        <v>1000</v>
      </c>
      <c r="G205" s="150">
        <f t="shared" si="23"/>
        <v>32</v>
      </c>
      <c r="H205" s="151"/>
      <c r="I205" s="149"/>
      <c r="J205" s="150">
        <f>G205</f>
        <v>32</v>
      </c>
      <c r="K205" s="151">
        <v>0.05</v>
      </c>
      <c r="L205" s="149" t="s">
        <v>28</v>
      </c>
      <c r="M205" s="150" t="s">
        <v>31</v>
      </c>
      <c r="N205" s="10"/>
      <c r="O205" s="10"/>
      <c r="P205" s="10"/>
      <c r="Q205" s="10"/>
      <c r="R205" s="10"/>
      <c r="S205" s="10"/>
      <c r="T205" s="10"/>
      <c r="U205" s="10"/>
      <c r="V205" s="10"/>
      <c r="W205" s="10"/>
      <c r="X205" s="10"/>
      <c r="Y205" s="10"/>
      <c r="Z205" s="10"/>
      <c r="AA205" s="10"/>
    </row>
    <row r="206" spans="1:27">
      <c r="A206" s="146">
        <v>2582</v>
      </c>
      <c r="B206" s="147" t="s">
        <v>57</v>
      </c>
      <c r="C206" s="445" t="s">
        <v>109</v>
      </c>
      <c r="D206" s="446"/>
      <c r="E206" s="148">
        <v>500</v>
      </c>
      <c r="F206" s="149">
        <v>1000</v>
      </c>
      <c r="G206" s="150">
        <f t="shared" si="23"/>
        <v>0.5</v>
      </c>
      <c r="H206" s="151"/>
      <c r="I206" s="149"/>
      <c r="J206" s="150">
        <f>G206</f>
        <v>0.5</v>
      </c>
      <c r="K206" s="151">
        <v>0.05</v>
      </c>
      <c r="L206" s="149" t="s">
        <v>28</v>
      </c>
      <c r="M206" s="150" t="s">
        <v>30</v>
      </c>
      <c r="N206" s="10"/>
      <c r="O206" s="10"/>
      <c r="P206" s="10"/>
      <c r="Q206" s="10"/>
      <c r="R206" s="10"/>
      <c r="S206" s="10"/>
      <c r="T206" s="10"/>
      <c r="U206" s="10"/>
      <c r="V206" s="10"/>
      <c r="W206" s="10"/>
      <c r="X206" s="10"/>
      <c r="Y206" s="10"/>
      <c r="Z206" s="10"/>
      <c r="AA206" s="10"/>
    </row>
    <row r="207" spans="1:27">
      <c r="A207" s="146">
        <v>2583</v>
      </c>
      <c r="B207" s="147" t="s">
        <v>57</v>
      </c>
      <c r="C207" s="445" t="s">
        <v>110</v>
      </c>
      <c r="D207" s="446"/>
      <c r="E207" s="187">
        <v>762.5</v>
      </c>
      <c r="F207" s="149">
        <v>1000</v>
      </c>
      <c r="G207" s="188">
        <f t="shared" si="23"/>
        <v>0.76249999999999996</v>
      </c>
      <c r="H207" s="151"/>
      <c r="I207" s="149"/>
      <c r="J207" s="188">
        <f>G207</f>
        <v>0.76249999999999996</v>
      </c>
      <c r="K207" s="151">
        <v>0.05</v>
      </c>
      <c r="L207" s="149" t="s">
        <v>28</v>
      </c>
      <c r="M207" s="150" t="s">
        <v>30</v>
      </c>
      <c r="N207" s="10"/>
      <c r="O207" s="10"/>
      <c r="P207" s="10"/>
      <c r="Q207" s="10"/>
      <c r="R207" s="10"/>
      <c r="S207" s="10"/>
      <c r="T207" s="10"/>
      <c r="U207" s="10"/>
      <c r="V207" s="10"/>
      <c r="W207" s="10"/>
      <c r="X207" s="10"/>
      <c r="Y207" s="10"/>
      <c r="Z207" s="10"/>
      <c r="AA207" s="10"/>
    </row>
    <row r="208" spans="1:27">
      <c r="A208" s="146">
        <v>2584</v>
      </c>
      <c r="B208" s="147" t="s">
        <v>57</v>
      </c>
      <c r="C208" s="445" t="s">
        <v>111</v>
      </c>
      <c r="D208" s="446"/>
      <c r="E208" s="148">
        <v>109</v>
      </c>
      <c r="F208" s="149">
        <v>1000</v>
      </c>
      <c r="G208" s="150">
        <f t="shared" si="23"/>
        <v>0.109</v>
      </c>
      <c r="H208" s="151">
        <v>172.5</v>
      </c>
      <c r="I208" s="149">
        <v>50</v>
      </c>
      <c r="J208" s="150">
        <f>H208/I208</f>
        <v>3.45</v>
      </c>
      <c r="K208" s="151">
        <v>0.05</v>
      </c>
      <c r="L208" s="149" t="s">
        <v>28</v>
      </c>
      <c r="M208" s="150" t="s">
        <v>30</v>
      </c>
      <c r="N208" s="10"/>
      <c r="O208" s="10"/>
      <c r="P208" s="10"/>
      <c r="Q208" s="10"/>
      <c r="R208" s="10"/>
      <c r="S208" s="10"/>
      <c r="T208" s="10"/>
      <c r="U208" s="10"/>
      <c r="V208" s="10"/>
      <c r="W208" s="10"/>
      <c r="X208" s="10"/>
      <c r="Y208" s="10"/>
      <c r="Z208" s="10"/>
      <c r="AA208" s="10"/>
    </row>
    <row r="209" spans="1:27">
      <c r="A209" s="146">
        <v>2585</v>
      </c>
      <c r="B209" s="147" t="s">
        <v>57</v>
      </c>
      <c r="C209" s="445" t="s">
        <v>112</v>
      </c>
      <c r="D209" s="446"/>
      <c r="E209" s="148">
        <v>969</v>
      </c>
      <c r="F209" s="149">
        <v>1000</v>
      </c>
      <c r="G209" s="150">
        <f t="shared" si="23"/>
        <v>0.96899999999999997</v>
      </c>
      <c r="H209" s="151">
        <v>0.5</v>
      </c>
      <c r="I209" s="149">
        <v>50</v>
      </c>
      <c r="J209" s="150">
        <f>H209/I209</f>
        <v>0.01</v>
      </c>
      <c r="K209" s="151">
        <v>0.05</v>
      </c>
      <c r="L209" s="149" t="s">
        <v>28</v>
      </c>
      <c r="M209" s="150" t="s">
        <v>30</v>
      </c>
      <c r="N209" s="10"/>
      <c r="O209" s="10"/>
      <c r="P209" s="10"/>
      <c r="Q209" s="10"/>
      <c r="R209" s="10"/>
      <c r="S209" s="10"/>
      <c r="T209" s="10"/>
      <c r="U209" s="10"/>
      <c r="V209" s="10"/>
      <c r="W209" s="10"/>
      <c r="X209" s="10"/>
      <c r="Y209" s="10"/>
      <c r="Z209" s="10"/>
      <c r="AA209" s="10"/>
    </row>
    <row r="210" spans="1:27">
      <c r="A210" s="146">
        <v>2586</v>
      </c>
      <c r="B210" s="147" t="s">
        <v>57</v>
      </c>
      <c r="C210" s="445" t="s">
        <v>113</v>
      </c>
      <c r="D210" s="446"/>
      <c r="E210" s="148">
        <v>841</v>
      </c>
      <c r="F210" s="149">
        <v>1000</v>
      </c>
      <c r="G210" s="150">
        <f t="shared" si="23"/>
        <v>0.84099999999999997</v>
      </c>
      <c r="H210" s="151"/>
      <c r="I210" s="149"/>
      <c r="J210" s="150">
        <f t="shared" si="21"/>
        <v>0.84099999999999997</v>
      </c>
      <c r="K210" s="151">
        <v>0.05</v>
      </c>
      <c r="L210" s="149" t="s">
        <v>28</v>
      </c>
      <c r="M210" s="150" t="s">
        <v>30</v>
      </c>
      <c r="N210" s="10"/>
      <c r="O210" s="10"/>
      <c r="P210" s="10"/>
      <c r="Q210" s="10"/>
      <c r="R210" s="10"/>
      <c r="S210" s="10"/>
      <c r="T210" s="10"/>
      <c r="U210" s="10"/>
      <c r="V210" s="10"/>
      <c r="W210" s="10"/>
      <c r="X210" s="10"/>
      <c r="Y210" s="10"/>
      <c r="Z210" s="10"/>
      <c r="AA210" s="10"/>
    </row>
    <row r="211" spans="1:27">
      <c r="A211" s="146">
        <v>2587</v>
      </c>
      <c r="B211" s="147" t="s">
        <v>57</v>
      </c>
      <c r="C211" s="445" t="s">
        <v>114</v>
      </c>
      <c r="D211" s="446"/>
      <c r="E211" s="148">
        <v>1000</v>
      </c>
      <c r="F211" s="149">
        <v>5000</v>
      </c>
      <c r="G211" s="150">
        <f t="shared" si="23"/>
        <v>0.2</v>
      </c>
      <c r="H211" s="151"/>
      <c r="I211" s="149"/>
      <c r="J211" s="150">
        <f t="shared" si="21"/>
        <v>0.2</v>
      </c>
      <c r="K211" s="151">
        <v>0.5</v>
      </c>
      <c r="L211" s="149" t="s">
        <v>32</v>
      </c>
      <c r="M211" s="150" t="s">
        <v>30</v>
      </c>
      <c r="N211" s="10"/>
      <c r="O211" s="10"/>
      <c r="P211" s="10"/>
      <c r="Q211" s="10"/>
      <c r="R211" s="10"/>
      <c r="S211" s="10"/>
      <c r="T211" s="10"/>
      <c r="U211" s="10"/>
      <c r="V211" s="10"/>
      <c r="W211" s="10"/>
      <c r="X211" s="10"/>
      <c r="Y211" s="10"/>
      <c r="Z211" s="10"/>
      <c r="AA211" s="10"/>
    </row>
    <row r="212" spans="1:27">
      <c r="A212" s="146">
        <v>2588</v>
      </c>
      <c r="B212" s="147" t="s">
        <v>57</v>
      </c>
      <c r="C212" s="445" t="s">
        <v>115</v>
      </c>
      <c r="D212" s="446"/>
      <c r="E212" s="148">
        <v>4400</v>
      </c>
      <c r="F212" s="149">
        <v>1000</v>
      </c>
      <c r="G212" s="150">
        <f t="shared" si="23"/>
        <v>4.4000000000000004</v>
      </c>
      <c r="H212" s="151"/>
      <c r="I212" s="149"/>
      <c r="J212" s="150">
        <f t="shared" si="21"/>
        <v>4.4000000000000004</v>
      </c>
      <c r="K212" s="151">
        <v>0.5</v>
      </c>
      <c r="L212" s="149" t="s">
        <v>32</v>
      </c>
      <c r="M212" s="150" t="s">
        <v>30</v>
      </c>
      <c r="N212" s="10"/>
      <c r="O212" s="10"/>
      <c r="P212" s="10"/>
      <c r="Q212" s="10"/>
      <c r="R212" s="10"/>
      <c r="S212" s="10"/>
      <c r="T212" s="10"/>
      <c r="U212" s="10"/>
      <c r="V212" s="10"/>
      <c r="W212" s="10"/>
      <c r="X212" s="10"/>
      <c r="Y212" s="10"/>
      <c r="Z212" s="10"/>
      <c r="AA212" s="10"/>
    </row>
    <row r="213" spans="1:27">
      <c r="A213" s="146">
        <v>2589</v>
      </c>
      <c r="B213" s="147" t="s">
        <v>57</v>
      </c>
      <c r="C213" s="445" t="s">
        <v>116</v>
      </c>
      <c r="D213" s="446"/>
      <c r="E213" s="148">
        <v>1.8</v>
      </c>
      <c r="F213" s="149">
        <v>1000</v>
      </c>
      <c r="G213" s="150">
        <f t="shared" si="23"/>
        <v>1.8E-3</v>
      </c>
      <c r="H213" s="151"/>
      <c r="I213" s="149"/>
      <c r="J213" s="150">
        <f t="shared" si="21"/>
        <v>1.8E-3</v>
      </c>
      <c r="K213" s="151">
        <v>0.5</v>
      </c>
      <c r="L213" s="149" t="s">
        <v>28</v>
      </c>
      <c r="M213" s="150" t="s">
        <v>30</v>
      </c>
      <c r="N213" s="10"/>
      <c r="O213" s="10"/>
      <c r="P213" s="10"/>
      <c r="Q213" s="10"/>
      <c r="R213" s="10"/>
      <c r="S213" s="10"/>
      <c r="T213" s="10"/>
      <c r="U213" s="10"/>
      <c r="V213" s="10"/>
      <c r="W213" s="10"/>
      <c r="X213" s="10"/>
      <c r="Y213" s="10"/>
      <c r="Z213" s="10"/>
      <c r="AA213" s="10"/>
    </row>
    <row r="214" spans="1:27">
      <c r="A214" s="146">
        <v>2590</v>
      </c>
      <c r="B214" s="147" t="s">
        <v>57</v>
      </c>
      <c r="C214" s="445" t="s">
        <v>117</v>
      </c>
      <c r="D214" s="446"/>
      <c r="E214" s="148">
        <v>100</v>
      </c>
      <c r="F214" s="149">
        <v>5000</v>
      </c>
      <c r="G214" s="150">
        <f t="shared" si="23"/>
        <v>0.02</v>
      </c>
      <c r="H214" s="151"/>
      <c r="I214" s="149"/>
      <c r="J214" s="150">
        <f>G214</f>
        <v>0.02</v>
      </c>
      <c r="K214" s="151">
        <v>0.5</v>
      </c>
      <c r="L214" s="149" t="s">
        <v>32</v>
      </c>
      <c r="M214" s="150" t="s">
        <v>30</v>
      </c>
      <c r="N214" s="10"/>
      <c r="O214" s="10"/>
      <c r="P214" s="10"/>
      <c r="Q214" s="10"/>
      <c r="R214" s="10"/>
      <c r="S214" s="10"/>
      <c r="T214" s="10"/>
      <c r="U214" s="10"/>
      <c r="V214" s="10"/>
      <c r="W214" s="10"/>
      <c r="X214" s="10"/>
      <c r="Y214" s="10"/>
      <c r="Z214" s="10"/>
      <c r="AA214" s="10"/>
    </row>
    <row r="215" spans="1:27">
      <c r="A215" s="146">
        <v>2591</v>
      </c>
      <c r="B215" s="147" t="s">
        <v>57</v>
      </c>
      <c r="C215" s="445" t="s">
        <v>118</v>
      </c>
      <c r="D215" s="446"/>
      <c r="E215" s="148">
        <v>10000</v>
      </c>
      <c r="F215" s="149">
        <v>10000</v>
      </c>
      <c r="G215" s="150">
        <f t="shared" si="23"/>
        <v>1</v>
      </c>
      <c r="H215" s="151"/>
      <c r="I215" s="149"/>
      <c r="J215" s="150">
        <f t="shared" si="21"/>
        <v>1</v>
      </c>
      <c r="K215" s="151">
        <v>0.05</v>
      </c>
      <c r="L215" s="149" t="s">
        <v>28</v>
      </c>
      <c r="M215" s="150" t="s">
        <v>30</v>
      </c>
      <c r="N215" s="10"/>
      <c r="O215" s="10"/>
      <c r="P215" s="10"/>
      <c r="Q215" s="10"/>
      <c r="R215" s="10"/>
      <c r="S215" s="10"/>
      <c r="T215" s="10"/>
      <c r="U215" s="10"/>
      <c r="V215" s="10"/>
      <c r="W215" s="10"/>
      <c r="X215" s="10"/>
      <c r="Y215" s="10"/>
      <c r="Z215" s="10"/>
      <c r="AA215" s="10"/>
    </row>
    <row r="216" spans="1:27">
      <c r="A216" s="146">
        <v>2592</v>
      </c>
      <c r="B216" s="147" t="s">
        <v>57</v>
      </c>
      <c r="C216" s="445" t="s">
        <v>119</v>
      </c>
      <c r="D216" s="446"/>
      <c r="E216" s="148">
        <v>100</v>
      </c>
      <c r="F216" s="149">
        <v>1000</v>
      </c>
      <c r="G216" s="150">
        <f t="shared" si="23"/>
        <v>0.1</v>
      </c>
      <c r="H216" s="151">
        <v>100</v>
      </c>
      <c r="I216" s="149">
        <v>50</v>
      </c>
      <c r="J216" s="150">
        <f>H216/I216</f>
        <v>2</v>
      </c>
      <c r="K216" s="151">
        <v>0.05</v>
      </c>
      <c r="L216" s="149" t="s">
        <v>28</v>
      </c>
      <c r="M216" s="150" t="s">
        <v>31</v>
      </c>
      <c r="N216" s="10"/>
      <c r="O216" s="10"/>
      <c r="P216" s="10"/>
      <c r="Q216" s="10"/>
      <c r="R216" s="10"/>
      <c r="S216" s="10"/>
      <c r="T216" s="10"/>
      <c r="U216" s="10"/>
      <c r="V216" s="10"/>
      <c r="W216" s="10"/>
      <c r="X216" s="10"/>
      <c r="Y216" s="10"/>
      <c r="Z216" s="10"/>
      <c r="AA216" s="10"/>
    </row>
    <row r="217" spans="1:27">
      <c r="A217" s="146">
        <v>2593</v>
      </c>
      <c r="B217" s="147" t="s">
        <v>57</v>
      </c>
      <c r="C217" s="445" t="s">
        <v>120</v>
      </c>
      <c r="D217" s="446"/>
      <c r="E217" s="148">
        <v>209</v>
      </c>
      <c r="F217" s="149">
        <v>5000</v>
      </c>
      <c r="G217" s="150">
        <f t="shared" si="23"/>
        <v>4.1799999999999997E-2</v>
      </c>
      <c r="H217" s="151"/>
      <c r="I217" s="149"/>
      <c r="J217" s="150">
        <f t="shared" si="21"/>
        <v>4.1799999999999997E-2</v>
      </c>
      <c r="K217" s="151">
        <v>1</v>
      </c>
      <c r="L217" s="149" t="s">
        <v>42</v>
      </c>
      <c r="M217" s="189" t="s">
        <v>30</v>
      </c>
      <c r="N217" s="10"/>
      <c r="O217" s="10"/>
      <c r="P217" s="10"/>
      <c r="Q217" s="10"/>
      <c r="R217" s="10"/>
      <c r="S217" s="10"/>
      <c r="T217" s="10"/>
      <c r="U217" s="10"/>
      <c r="V217" s="10"/>
      <c r="W217" s="10"/>
      <c r="X217" s="10"/>
      <c r="Y217" s="10"/>
      <c r="Z217" s="10"/>
      <c r="AA217" s="10"/>
    </row>
    <row r="218" spans="1:27">
      <c r="A218" s="146">
        <v>2594</v>
      </c>
      <c r="B218" s="147" t="s">
        <v>57</v>
      </c>
      <c r="C218" s="445" t="s">
        <v>408</v>
      </c>
      <c r="D218" s="446"/>
      <c r="E218" s="148">
        <v>188</v>
      </c>
      <c r="F218" s="149">
        <v>5000</v>
      </c>
      <c r="G218" s="150">
        <f t="shared" si="23"/>
        <v>3.7600000000000001E-2</v>
      </c>
      <c r="H218" s="151"/>
      <c r="I218" s="149"/>
      <c r="J218" s="150">
        <f t="shared" si="21"/>
        <v>3.7600000000000001E-2</v>
      </c>
      <c r="K218" s="151">
        <v>1</v>
      </c>
      <c r="L218" s="149" t="s">
        <v>42</v>
      </c>
      <c r="M218" s="150" t="s">
        <v>30</v>
      </c>
      <c r="N218" s="10"/>
      <c r="O218" s="10"/>
      <c r="P218" s="10"/>
      <c r="Q218" s="10"/>
      <c r="R218" s="10"/>
      <c r="S218" s="10"/>
      <c r="T218" s="10"/>
      <c r="U218" s="10"/>
      <c r="V218" s="10"/>
      <c r="W218" s="10"/>
      <c r="X218" s="10"/>
      <c r="Y218" s="10"/>
      <c r="Z218" s="10"/>
      <c r="AA218" s="10"/>
    </row>
    <row r="219" spans="1:27">
      <c r="A219" s="146">
        <v>2595</v>
      </c>
      <c r="B219" s="147" t="s">
        <v>57</v>
      </c>
      <c r="C219" s="445" t="s">
        <v>121</v>
      </c>
      <c r="D219" s="446"/>
      <c r="E219" s="148">
        <v>600</v>
      </c>
      <c r="F219" s="149">
        <v>1000</v>
      </c>
      <c r="G219" s="150">
        <f t="shared" si="23"/>
        <v>0.6</v>
      </c>
      <c r="H219" s="151">
        <v>12.5</v>
      </c>
      <c r="I219" s="149">
        <v>50</v>
      </c>
      <c r="J219" s="150">
        <f>H219/I219</f>
        <v>0.25</v>
      </c>
      <c r="K219" s="151">
        <v>0.05</v>
      </c>
      <c r="L219" s="149" t="s">
        <v>28</v>
      </c>
      <c r="M219" s="150" t="s">
        <v>30</v>
      </c>
      <c r="N219" s="10"/>
      <c r="O219" s="10"/>
      <c r="P219" s="10"/>
      <c r="Q219" s="10"/>
      <c r="R219" s="10"/>
      <c r="S219" s="10"/>
      <c r="T219" s="10"/>
      <c r="U219" s="10"/>
      <c r="V219" s="10"/>
      <c r="W219" s="10"/>
      <c r="X219" s="10"/>
      <c r="Y219" s="10"/>
      <c r="Z219" s="10"/>
      <c r="AA219" s="10"/>
    </row>
    <row r="220" spans="1:27">
      <c r="A220" s="146">
        <v>2596</v>
      </c>
      <c r="B220" s="147" t="s">
        <v>57</v>
      </c>
      <c r="C220" s="445" t="s">
        <v>122</v>
      </c>
      <c r="D220" s="446"/>
      <c r="E220" s="148">
        <v>490</v>
      </c>
      <c r="F220" s="149">
        <v>1000</v>
      </c>
      <c r="G220" s="150">
        <f t="shared" si="23"/>
        <v>0.49</v>
      </c>
      <c r="H220" s="151"/>
      <c r="I220" s="149"/>
      <c r="J220" s="150">
        <f t="shared" si="21"/>
        <v>0.49</v>
      </c>
      <c r="K220" s="151">
        <v>0.05</v>
      </c>
      <c r="L220" s="149" t="s">
        <v>28</v>
      </c>
      <c r="M220" s="150" t="s">
        <v>30</v>
      </c>
      <c r="N220" s="10"/>
      <c r="O220" s="10"/>
      <c r="P220" s="10"/>
      <c r="Q220" s="10"/>
      <c r="R220" s="10"/>
      <c r="S220" s="10"/>
      <c r="T220" s="10"/>
      <c r="U220" s="10"/>
      <c r="V220" s="10"/>
      <c r="W220" s="10"/>
      <c r="X220" s="10"/>
      <c r="Y220" s="10"/>
      <c r="Z220" s="10"/>
      <c r="AA220" s="10"/>
    </row>
    <row r="221" spans="1:27">
      <c r="A221" s="146">
        <v>2597</v>
      </c>
      <c r="B221" s="147" t="s">
        <v>57</v>
      </c>
      <c r="C221" s="445" t="s">
        <v>409</v>
      </c>
      <c r="D221" s="446"/>
      <c r="E221" s="148">
        <v>18</v>
      </c>
      <c r="F221" s="149">
        <v>1000</v>
      </c>
      <c r="G221" s="150">
        <f t="shared" si="23"/>
        <v>1.7999999999999999E-2</v>
      </c>
      <c r="H221" s="151">
        <v>3.3</v>
      </c>
      <c r="I221" s="149">
        <v>100</v>
      </c>
      <c r="J221" s="150">
        <f>H221/I221</f>
        <v>3.3000000000000002E-2</v>
      </c>
      <c r="K221" s="151">
        <v>0.05</v>
      </c>
      <c r="L221" s="149" t="s">
        <v>28</v>
      </c>
      <c r="M221" s="150" t="s">
        <v>30</v>
      </c>
      <c r="N221" s="10"/>
      <c r="O221" s="10"/>
      <c r="P221" s="10"/>
      <c r="Q221" s="10"/>
      <c r="R221" s="10"/>
      <c r="S221" s="10"/>
      <c r="T221" s="10"/>
      <c r="U221" s="10"/>
      <c r="V221" s="10"/>
      <c r="W221" s="10"/>
      <c r="X221" s="10"/>
      <c r="Y221" s="10"/>
      <c r="Z221" s="10"/>
      <c r="AA221" s="10"/>
    </row>
    <row r="222" spans="1:27">
      <c r="A222" s="146">
        <v>2598</v>
      </c>
      <c r="B222" s="147" t="s">
        <v>57</v>
      </c>
      <c r="C222" s="445" t="s">
        <v>123</v>
      </c>
      <c r="D222" s="446"/>
      <c r="E222" s="148">
        <v>75</v>
      </c>
      <c r="F222" s="149">
        <v>1000</v>
      </c>
      <c r="G222" s="150">
        <f t="shared" si="23"/>
        <v>7.4999999999999997E-2</v>
      </c>
      <c r="H222" s="151">
        <v>5.6</v>
      </c>
      <c r="I222" s="149">
        <v>50</v>
      </c>
      <c r="J222" s="150">
        <f>H222/I222</f>
        <v>0.11199999999999999</v>
      </c>
      <c r="K222" s="151">
        <v>1</v>
      </c>
      <c r="L222" s="149" t="s">
        <v>42</v>
      </c>
      <c r="M222" s="150" t="s">
        <v>30</v>
      </c>
      <c r="N222" s="10"/>
      <c r="O222" s="10"/>
      <c r="P222" s="10"/>
      <c r="Q222" s="10"/>
      <c r="R222" s="10"/>
      <c r="S222" s="10"/>
      <c r="T222" s="10"/>
      <c r="U222" s="10"/>
      <c r="V222" s="10"/>
      <c r="W222" s="10"/>
      <c r="X222" s="10"/>
      <c r="Y222" s="10"/>
      <c r="Z222" s="10"/>
      <c r="AA222" s="10"/>
    </row>
    <row r="223" spans="1:27">
      <c r="A223" s="146">
        <v>2599</v>
      </c>
      <c r="B223" s="147" t="s">
        <v>57</v>
      </c>
      <c r="C223" s="445" t="s">
        <v>124</v>
      </c>
      <c r="D223" s="446"/>
      <c r="E223" s="148">
        <v>100</v>
      </c>
      <c r="F223" s="149">
        <v>1000</v>
      </c>
      <c r="G223" s="150">
        <f t="shared" si="23"/>
        <v>0.1</v>
      </c>
      <c r="H223" s="151">
        <v>120</v>
      </c>
      <c r="I223" s="149">
        <v>100</v>
      </c>
      <c r="J223" s="150">
        <f>H223/I223</f>
        <v>1.2</v>
      </c>
      <c r="K223" s="151">
        <v>0.5</v>
      </c>
      <c r="L223" s="149" t="s">
        <v>32</v>
      </c>
      <c r="M223" s="150" t="s">
        <v>30</v>
      </c>
      <c r="N223" s="10"/>
      <c r="O223" s="10"/>
      <c r="P223" s="10"/>
      <c r="Q223" s="10"/>
      <c r="R223" s="10"/>
      <c r="S223" s="10"/>
      <c r="T223" s="10"/>
      <c r="U223" s="10"/>
      <c r="V223" s="10"/>
      <c r="W223" s="10"/>
      <c r="X223" s="10"/>
      <c r="Y223" s="10"/>
      <c r="Z223" s="10"/>
      <c r="AA223" s="10"/>
    </row>
    <row r="224" spans="1:27">
      <c r="A224" s="146">
        <v>2600</v>
      </c>
      <c r="B224" s="147" t="s">
        <v>57</v>
      </c>
      <c r="C224" s="445" t="s">
        <v>125</v>
      </c>
      <c r="D224" s="446"/>
      <c r="E224" s="148">
        <v>120</v>
      </c>
      <c r="F224" s="149">
        <v>1000</v>
      </c>
      <c r="G224" s="150">
        <f t="shared" si="23"/>
        <v>0.12</v>
      </c>
      <c r="H224" s="151">
        <v>120</v>
      </c>
      <c r="I224" s="149">
        <v>100</v>
      </c>
      <c r="J224" s="150">
        <f>H224/I224</f>
        <v>1.2</v>
      </c>
      <c r="K224" s="151">
        <v>1</v>
      </c>
      <c r="L224" s="149" t="s">
        <v>42</v>
      </c>
      <c r="M224" s="150" t="s">
        <v>30</v>
      </c>
      <c r="N224" s="10"/>
      <c r="O224" s="10"/>
      <c r="P224" s="10"/>
      <c r="Q224" s="10"/>
      <c r="R224" s="10"/>
      <c r="S224" s="10"/>
      <c r="T224" s="10"/>
      <c r="U224" s="10"/>
      <c r="V224" s="10"/>
      <c r="W224" s="10"/>
      <c r="X224" s="10"/>
      <c r="Y224" s="10"/>
      <c r="Z224" s="10"/>
      <c r="AA224" s="10"/>
    </row>
    <row r="225" spans="1:27">
      <c r="A225" s="146">
        <v>2601</v>
      </c>
      <c r="B225" s="147" t="s">
        <v>57</v>
      </c>
      <c r="C225" s="445" t="s">
        <v>126</v>
      </c>
      <c r="D225" s="446"/>
      <c r="E225" s="148">
        <v>120</v>
      </c>
      <c r="F225" s="149">
        <v>1000</v>
      </c>
      <c r="G225" s="150">
        <f t="shared" si="23"/>
        <v>0.12</v>
      </c>
      <c r="H225" s="151">
        <v>120</v>
      </c>
      <c r="I225" s="149">
        <v>100</v>
      </c>
      <c r="J225" s="150">
        <f>H225/I225</f>
        <v>1.2</v>
      </c>
      <c r="K225" s="151">
        <v>0.5</v>
      </c>
      <c r="L225" s="149" t="s">
        <v>32</v>
      </c>
      <c r="M225" s="150" t="s">
        <v>30</v>
      </c>
      <c r="N225" s="10"/>
      <c r="O225" s="10"/>
      <c r="P225" s="10"/>
      <c r="Q225" s="10"/>
      <c r="R225" s="10"/>
      <c r="S225" s="10"/>
      <c r="T225" s="10"/>
      <c r="U225" s="10"/>
      <c r="V225" s="10"/>
      <c r="W225" s="10"/>
      <c r="X225" s="10"/>
      <c r="Y225" s="10"/>
      <c r="Z225" s="10"/>
      <c r="AA225" s="10"/>
    </row>
    <row r="226" spans="1:27">
      <c r="A226" s="146">
        <v>2602</v>
      </c>
      <c r="B226" s="147" t="s">
        <v>57</v>
      </c>
      <c r="C226" s="445" t="s">
        <v>127</v>
      </c>
      <c r="D226" s="446"/>
      <c r="E226" s="148">
        <v>38</v>
      </c>
      <c r="F226" s="149">
        <v>1000</v>
      </c>
      <c r="G226" s="150">
        <f t="shared" si="23"/>
        <v>3.7999999999999999E-2</v>
      </c>
      <c r="H226" s="151"/>
      <c r="I226" s="149"/>
      <c r="J226" s="150">
        <f t="shared" ref="J226:J230" si="24">G226</f>
        <v>3.7999999999999999E-2</v>
      </c>
      <c r="K226" s="151">
        <v>1</v>
      </c>
      <c r="L226" s="149" t="s">
        <v>42</v>
      </c>
      <c r="M226" s="150" t="s">
        <v>30</v>
      </c>
      <c r="N226" s="10"/>
      <c r="O226" s="10"/>
      <c r="P226" s="10"/>
      <c r="Q226" s="10"/>
      <c r="R226" s="10"/>
      <c r="S226" s="10"/>
      <c r="T226" s="10"/>
      <c r="U226" s="10"/>
      <c r="V226" s="10"/>
      <c r="W226" s="10"/>
      <c r="X226" s="10"/>
      <c r="Y226" s="10"/>
      <c r="Z226" s="10"/>
      <c r="AA226" s="10"/>
    </row>
    <row r="227" spans="1:27">
      <c r="A227" s="146">
        <v>2603</v>
      </c>
      <c r="B227" s="147" t="s">
        <v>57</v>
      </c>
      <c r="C227" s="445" t="s">
        <v>410</v>
      </c>
      <c r="D227" s="446"/>
      <c r="E227" s="148">
        <v>100</v>
      </c>
      <c r="F227" s="149">
        <v>5000</v>
      </c>
      <c r="G227" s="150">
        <f t="shared" si="23"/>
        <v>0.02</v>
      </c>
      <c r="H227" s="151"/>
      <c r="I227" s="149"/>
      <c r="J227" s="150">
        <f t="shared" si="24"/>
        <v>0.02</v>
      </c>
      <c r="K227" s="151">
        <v>1</v>
      </c>
      <c r="L227" s="149" t="s">
        <v>42</v>
      </c>
      <c r="M227" s="150" t="s">
        <v>29</v>
      </c>
      <c r="N227" s="10"/>
      <c r="O227" s="10"/>
      <c r="P227" s="10"/>
      <c r="Q227" s="10"/>
      <c r="R227" s="10"/>
      <c r="S227" s="10"/>
      <c r="T227" s="10"/>
      <c r="U227" s="10"/>
      <c r="V227" s="10"/>
      <c r="W227" s="10"/>
      <c r="X227" s="10"/>
      <c r="Y227" s="10"/>
      <c r="Z227" s="10"/>
      <c r="AA227" s="10"/>
    </row>
    <row r="228" spans="1:27">
      <c r="A228" s="146">
        <v>2604</v>
      </c>
      <c r="B228" s="147" t="s">
        <v>57</v>
      </c>
      <c r="C228" s="445" t="s">
        <v>128</v>
      </c>
      <c r="D228" s="446"/>
      <c r="E228" s="148">
        <v>13</v>
      </c>
      <c r="F228" s="149">
        <v>5000</v>
      </c>
      <c r="G228" s="150">
        <f t="shared" si="23"/>
        <v>2.5999999999999999E-3</v>
      </c>
      <c r="H228" s="151"/>
      <c r="I228" s="149"/>
      <c r="J228" s="150">
        <f t="shared" si="24"/>
        <v>2.5999999999999999E-3</v>
      </c>
      <c r="K228" s="151">
        <v>1</v>
      </c>
      <c r="L228" s="149" t="s">
        <v>30</v>
      </c>
      <c r="M228" s="150" t="s">
        <v>30</v>
      </c>
      <c r="N228" s="10"/>
      <c r="O228" s="10"/>
      <c r="P228" s="10"/>
      <c r="Q228" s="10"/>
      <c r="R228" s="10"/>
      <c r="S228" s="10"/>
      <c r="T228" s="10"/>
      <c r="U228" s="10"/>
      <c r="V228" s="10"/>
      <c r="W228" s="10"/>
      <c r="X228" s="10"/>
      <c r="Y228" s="10"/>
      <c r="Z228" s="10"/>
      <c r="AA228" s="10"/>
    </row>
    <row r="229" spans="1:27">
      <c r="A229" s="146">
        <v>2605</v>
      </c>
      <c r="B229" s="147" t="s">
        <v>57</v>
      </c>
      <c r="C229" s="445" t="s">
        <v>129</v>
      </c>
      <c r="D229" s="446"/>
      <c r="E229" s="148">
        <v>40.700000000000003</v>
      </c>
      <c r="F229" s="149">
        <v>1000</v>
      </c>
      <c r="G229" s="150">
        <f t="shared" si="23"/>
        <v>4.07E-2</v>
      </c>
      <c r="H229" s="151"/>
      <c r="I229" s="149"/>
      <c r="J229" s="150">
        <f>G229</f>
        <v>4.07E-2</v>
      </c>
      <c r="K229" s="151">
        <v>0.05</v>
      </c>
      <c r="L229" s="149" t="s">
        <v>28</v>
      </c>
      <c r="M229" s="150" t="s">
        <v>30</v>
      </c>
      <c r="N229" s="10"/>
      <c r="O229" s="10"/>
      <c r="P229" s="10"/>
      <c r="Q229" s="10"/>
      <c r="R229" s="10"/>
      <c r="S229" s="10"/>
      <c r="T229" s="10"/>
      <c r="U229" s="10"/>
      <c r="V229" s="10"/>
      <c r="W229" s="10"/>
      <c r="X229" s="10"/>
      <c r="Y229" s="10"/>
      <c r="Z229" s="10"/>
      <c r="AA229" s="10"/>
    </row>
    <row r="230" spans="1:27">
      <c r="A230" s="146">
        <v>2606</v>
      </c>
      <c r="B230" s="147" t="s">
        <v>57</v>
      </c>
      <c r="C230" s="445" t="s">
        <v>130</v>
      </c>
      <c r="D230" s="446"/>
      <c r="E230" s="148">
        <v>528</v>
      </c>
      <c r="F230" s="149">
        <v>1000</v>
      </c>
      <c r="G230" s="150">
        <f t="shared" si="23"/>
        <v>0.52800000000000002</v>
      </c>
      <c r="H230" s="151"/>
      <c r="I230" s="149"/>
      <c r="J230" s="150">
        <f t="shared" si="24"/>
        <v>0.52800000000000002</v>
      </c>
      <c r="K230" s="151">
        <v>0.05</v>
      </c>
      <c r="L230" s="149" t="s">
        <v>28</v>
      </c>
      <c r="M230" s="150" t="s">
        <v>29</v>
      </c>
      <c r="N230" s="10"/>
      <c r="O230" s="10"/>
      <c r="P230" s="10"/>
      <c r="Q230" s="10"/>
      <c r="R230" s="10"/>
      <c r="S230" s="10"/>
      <c r="T230" s="10"/>
      <c r="U230" s="10"/>
      <c r="V230" s="10"/>
      <c r="W230" s="10"/>
      <c r="X230" s="10"/>
      <c r="Y230" s="10"/>
      <c r="Z230" s="10"/>
      <c r="AA230" s="10"/>
    </row>
    <row r="231" spans="1:27">
      <c r="A231" s="146">
        <v>2607</v>
      </c>
      <c r="B231" s="175" t="s">
        <v>57</v>
      </c>
      <c r="C231" s="445" t="s">
        <v>411</v>
      </c>
      <c r="D231" s="446"/>
      <c r="E231" s="148">
        <v>39</v>
      </c>
      <c r="F231" s="149">
        <v>1000</v>
      </c>
      <c r="G231" s="150">
        <f t="shared" si="23"/>
        <v>3.9E-2</v>
      </c>
      <c r="H231" s="151">
        <v>4.3</v>
      </c>
      <c r="I231" s="149">
        <v>100</v>
      </c>
      <c r="J231" s="150">
        <f>+H231/I231</f>
        <v>4.2999999999999997E-2</v>
      </c>
      <c r="K231" s="151">
        <v>0.5</v>
      </c>
      <c r="L231" s="149" t="s">
        <v>32</v>
      </c>
      <c r="M231" s="150" t="s">
        <v>30</v>
      </c>
      <c r="N231" s="10"/>
      <c r="O231" s="10"/>
      <c r="P231" s="10"/>
      <c r="Q231" s="10"/>
      <c r="R231" s="10"/>
      <c r="S231" s="10"/>
      <c r="T231" s="10"/>
      <c r="U231" s="10"/>
      <c r="V231" s="10"/>
      <c r="W231" s="10"/>
      <c r="X231" s="10"/>
      <c r="Y231" s="10"/>
      <c r="Z231" s="10"/>
      <c r="AA231" s="10"/>
    </row>
    <row r="232" spans="1:27">
      <c r="A232" s="146">
        <v>2608</v>
      </c>
      <c r="B232" s="175" t="s">
        <v>57</v>
      </c>
      <c r="C232" s="445" t="s">
        <v>412</v>
      </c>
      <c r="D232" s="446"/>
      <c r="E232" s="148">
        <v>100</v>
      </c>
      <c r="F232" s="149">
        <v>1000</v>
      </c>
      <c r="G232" s="150">
        <f t="shared" si="23"/>
        <v>0.1</v>
      </c>
      <c r="H232" s="151">
        <v>100</v>
      </c>
      <c r="I232" s="149">
        <v>10</v>
      </c>
      <c r="J232" s="150">
        <f>+H232/I232</f>
        <v>10</v>
      </c>
      <c r="K232" s="151">
        <v>0.05</v>
      </c>
      <c r="L232" s="149" t="s">
        <v>28</v>
      </c>
      <c r="M232" s="150" t="s">
        <v>31</v>
      </c>
      <c r="N232" s="10"/>
      <c r="O232" s="10"/>
      <c r="P232" s="10"/>
      <c r="Q232" s="10"/>
      <c r="R232" s="10"/>
      <c r="S232" s="10"/>
      <c r="T232" s="10"/>
      <c r="U232" s="10"/>
      <c r="V232" s="10"/>
      <c r="W232" s="10"/>
      <c r="X232" s="10"/>
      <c r="Y232" s="10"/>
      <c r="Z232" s="10"/>
      <c r="AA232" s="10"/>
    </row>
    <row r="233" spans="1:27">
      <c r="A233" s="146">
        <v>2609</v>
      </c>
      <c r="B233" s="177" t="s">
        <v>57</v>
      </c>
      <c r="C233" s="445" t="s">
        <v>413</v>
      </c>
      <c r="D233" s="446"/>
      <c r="E233" s="148">
        <v>100</v>
      </c>
      <c r="F233" s="149">
        <v>1000</v>
      </c>
      <c r="G233" s="150">
        <f t="shared" si="23"/>
        <v>0.1</v>
      </c>
      <c r="H233" s="151">
        <v>100</v>
      </c>
      <c r="I233" s="149">
        <v>50</v>
      </c>
      <c r="J233" s="150">
        <f>H233/I233</f>
        <v>2</v>
      </c>
      <c r="K233" s="151">
        <v>1</v>
      </c>
      <c r="L233" s="149" t="s">
        <v>42</v>
      </c>
      <c r="M233" s="150" t="s">
        <v>30</v>
      </c>
      <c r="N233" s="10"/>
      <c r="O233" s="10"/>
      <c r="P233" s="10"/>
      <c r="Q233" s="10"/>
      <c r="R233" s="10"/>
      <c r="S233" s="10"/>
      <c r="T233" s="10"/>
      <c r="U233" s="10"/>
      <c r="V233" s="10"/>
      <c r="W233" s="10"/>
      <c r="X233" s="10"/>
      <c r="Y233" s="10"/>
      <c r="Z233" s="10"/>
      <c r="AA233" s="10"/>
    </row>
    <row r="234" spans="1:27">
      <c r="A234" s="146">
        <v>2610</v>
      </c>
      <c r="B234" s="190" t="s">
        <v>57</v>
      </c>
      <c r="C234" s="445" t="s">
        <v>414</v>
      </c>
      <c r="D234" s="446"/>
      <c r="E234" s="148">
        <v>100</v>
      </c>
      <c r="F234" s="149">
        <v>1000</v>
      </c>
      <c r="G234" s="150">
        <f t="shared" si="23"/>
        <v>0.1</v>
      </c>
      <c r="H234" s="151"/>
      <c r="I234" s="149"/>
      <c r="J234" s="150">
        <v>0.1</v>
      </c>
      <c r="K234" s="151">
        <v>0.05</v>
      </c>
      <c r="L234" s="149" t="s">
        <v>28</v>
      </c>
      <c r="M234" s="150" t="s">
        <v>30</v>
      </c>
      <c r="N234" s="10"/>
      <c r="O234" s="10"/>
      <c r="P234" s="10"/>
      <c r="Q234" s="10"/>
      <c r="R234" s="10"/>
      <c r="S234" s="10"/>
      <c r="T234" s="10"/>
      <c r="U234" s="10"/>
      <c r="V234" s="10"/>
      <c r="W234" s="10"/>
      <c r="X234" s="10"/>
      <c r="Y234" s="10"/>
      <c r="Z234" s="10"/>
      <c r="AA234" s="10"/>
    </row>
    <row r="235" spans="1:27">
      <c r="A235" s="146">
        <v>2611</v>
      </c>
      <c r="B235" s="175" t="s">
        <v>57</v>
      </c>
      <c r="C235" s="445" t="s">
        <v>415</v>
      </c>
      <c r="D235" s="446"/>
      <c r="E235" s="148">
        <v>100</v>
      </c>
      <c r="F235" s="149">
        <v>1000</v>
      </c>
      <c r="G235" s="150">
        <f t="shared" si="23"/>
        <v>0.1</v>
      </c>
      <c r="H235" s="151"/>
      <c r="I235" s="149"/>
      <c r="J235" s="150">
        <v>0.1</v>
      </c>
      <c r="K235" s="151">
        <v>1</v>
      </c>
      <c r="L235" s="149" t="s">
        <v>42</v>
      </c>
      <c r="M235" s="150" t="s">
        <v>30</v>
      </c>
      <c r="N235" s="10"/>
      <c r="O235" s="10"/>
      <c r="P235" s="10"/>
      <c r="Q235" s="10"/>
      <c r="R235" s="10"/>
      <c r="S235" s="10"/>
      <c r="T235" s="10"/>
      <c r="U235" s="10"/>
      <c r="V235" s="10"/>
      <c r="W235" s="10"/>
      <c r="X235" s="10"/>
      <c r="Y235" s="10"/>
      <c r="Z235" s="10"/>
      <c r="AA235" s="10"/>
    </row>
    <row r="236" spans="1:27">
      <c r="A236" s="146">
        <v>2612</v>
      </c>
      <c r="B236" s="177" t="s">
        <v>57</v>
      </c>
      <c r="C236" s="445" t="s">
        <v>416</v>
      </c>
      <c r="D236" s="446"/>
      <c r="E236" s="148">
        <v>100</v>
      </c>
      <c r="F236" s="149">
        <v>1000</v>
      </c>
      <c r="G236" s="150">
        <f t="shared" si="23"/>
        <v>0.1</v>
      </c>
      <c r="H236" s="151"/>
      <c r="I236" s="149"/>
      <c r="J236" s="150">
        <v>0.1</v>
      </c>
      <c r="K236" s="151">
        <v>1</v>
      </c>
      <c r="L236" s="149" t="s">
        <v>42</v>
      </c>
      <c r="M236" s="150" t="s">
        <v>30</v>
      </c>
      <c r="N236" s="10"/>
      <c r="O236" s="10"/>
      <c r="P236" s="10"/>
      <c r="Q236" s="10"/>
      <c r="R236" s="10"/>
      <c r="S236" s="10"/>
      <c r="T236" s="10"/>
      <c r="U236" s="10"/>
      <c r="V236" s="10"/>
      <c r="W236" s="10"/>
      <c r="X236" s="10"/>
      <c r="Y236" s="10"/>
      <c r="Z236" s="10"/>
      <c r="AA236" s="10"/>
    </row>
    <row r="237" spans="1:27">
      <c r="A237" s="191">
        <v>2613</v>
      </c>
      <c r="B237" s="192" t="s">
        <v>57</v>
      </c>
      <c r="C237" s="445" t="s">
        <v>417</v>
      </c>
      <c r="D237" s="446"/>
      <c r="E237" s="193">
        <v>100</v>
      </c>
      <c r="F237" s="194">
        <v>1000</v>
      </c>
      <c r="G237" s="195">
        <f t="shared" si="23"/>
        <v>0.1</v>
      </c>
      <c r="H237" s="196"/>
      <c r="I237" s="194"/>
      <c r="J237" s="195">
        <v>0.1</v>
      </c>
      <c r="K237" s="196">
        <v>1</v>
      </c>
      <c r="L237" s="194" t="s">
        <v>42</v>
      </c>
      <c r="M237" s="195" t="s">
        <v>30</v>
      </c>
      <c r="N237" s="10"/>
      <c r="O237" s="10"/>
      <c r="P237" s="10"/>
      <c r="Q237" s="10"/>
      <c r="R237" s="10"/>
      <c r="S237" s="10"/>
      <c r="T237" s="10"/>
      <c r="U237" s="10"/>
      <c r="V237" s="10"/>
      <c r="W237" s="10"/>
      <c r="X237" s="10"/>
      <c r="Y237" s="10"/>
      <c r="Z237" s="10"/>
      <c r="AA237" s="10"/>
    </row>
    <row r="238" spans="1:27">
      <c r="A238" s="146">
        <v>2614</v>
      </c>
      <c r="B238" s="190" t="s">
        <v>57</v>
      </c>
      <c r="C238" s="445" t="s">
        <v>418</v>
      </c>
      <c r="D238" s="446"/>
      <c r="E238" s="148">
        <v>100</v>
      </c>
      <c r="F238" s="149">
        <v>1000</v>
      </c>
      <c r="G238" s="150">
        <f t="shared" si="23"/>
        <v>0.1</v>
      </c>
      <c r="H238" s="151"/>
      <c r="I238" s="149"/>
      <c r="J238" s="150">
        <v>0.1</v>
      </c>
      <c r="K238" s="151">
        <v>1</v>
      </c>
      <c r="L238" s="149" t="s">
        <v>42</v>
      </c>
      <c r="M238" s="150" t="s">
        <v>30</v>
      </c>
      <c r="N238" s="10"/>
      <c r="O238" s="10"/>
      <c r="P238" s="10"/>
      <c r="Q238" s="10"/>
      <c r="R238" s="10"/>
      <c r="S238" s="10"/>
      <c r="T238" s="10"/>
      <c r="U238" s="10"/>
      <c r="V238" s="10"/>
      <c r="W238" s="10"/>
      <c r="X238" s="10"/>
      <c r="Y238" s="10"/>
      <c r="Z238" s="10"/>
      <c r="AA238" s="10"/>
    </row>
    <row r="239" spans="1:27" ht="13.5" thickBot="1">
      <c r="A239" s="152">
        <v>2615</v>
      </c>
      <c r="B239" s="176" t="s">
        <v>57</v>
      </c>
      <c r="C239" s="447" t="s">
        <v>419</v>
      </c>
      <c r="D239" s="448"/>
      <c r="E239" s="154">
        <v>0.59</v>
      </c>
      <c r="F239" s="155">
        <v>5000</v>
      </c>
      <c r="G239" s="156">
        <f t="shared" si="23"/>
        <v>1.18E-4</v>
      </c>
      <c r="H239" s="157"/>
      <c r="I239" s="155"/>
      <c r="J239" s="156">
        <f>G239</f>
        <v>1.18E-4</v>
      </c>
      <c r="K239" s="157">
        <v>0.05</v>
      </c>
      <c r="L239" s="155" t="s">
        <v>28</v>
      </c>
      <c r="M239" s="156" t="s">
        <v>30</v>
      </c>
      <c r="N239" s="10"/>
      <c r="O239" s="10"/>
      <c r="P239" s="10"/>
      <c r="Q239" s="10"/>
      <c r="R239" s="10"/>
      <c r="S239" s="10"/>
      <c r="T239" s="10"/>
      <c r="U239" s="10"/>
      <c r="V239" s="10"/>
      <c r="W239" s="10"/>
      <c r="X239" s="10"/>
      <c r="Y239" s="10"/>
      <c r="Z239" s="10"/>
      <c r="AA239" s="10"/>
    </row>
    <row r="240" spans="1:27">
      <c r="C240" s="198"/>
      <c r="D240" s="198"/>
      <c r="E240" s="199"/>
      <c r="F240" s="199"/>
      <c r="G240" s="199"/>
      <c r="H240" s="199"/>
      <c r="I240" s="199"/>
      <c r="J240" s="199"/>
      <c r="K240" s="199"/>
      <c r="L240" s="199"/>
      <c r="M240" s="199"/>
      <c r="N240" s="10"/>
      <c r="O240" s="10"/>
      <c r="P240" s="10"/>
      <c r="Q240" s="10"/>
      <c r="R240" s="10"/>
      <c r="S240" s="10"/>
      <c r="T240" s="10"/>
      <c r="U240" s="10"/>
      <c r="V240" s="10"/>
      <c r="W240" s="10"/>
      <c r="X240" s="10"/>
      <c r="Y240" s="10"/>
      <c r="Z240" s="10"/>
      <c r="AA240" s="10"/>
    </row>
    <row r="241" spans="1:27">
      <c r="A241" s="197" t="s">
        <v>420</v>
      </c>
      <c r="N241" s="10"/>
      <c r="O241" s="10"/>
      <c r="P241" s="10"/>
      <c r="Q241" s="10"/>
      <c r="R241" s="10"/>
      <c r="S241" s="10"/>
      <c r="T241" s="10"/>
      <c r="U241" s="10"/>
      <c r="V241" s="10"/>
      <c r="W241" s="10"/>
      <c r="X241" s="10"/>
      <c r="Y241" s="10"/>
      <c r="Z241" s="10"/>
      <c r="AA241" s="10"/>
    </row>
    <row r="242" spans="1:27">
      <c r="A242" s="204" t="s">
        <v>133</v>
      </c>
      <c r="B242" s="204"/>
      <c r="C242" s="205" t="s">
        <v>421</v>
      </c>
      <c r="D242" s="205"/>
      <c r="N242" s="10"/>
      <c r="O242" s="10"/>
      <c r="P242" s="10"/>
      <c r="Q242" s="10"/>
      <c r="R242" s="10"/>
      <c r="S242" s="10"/>
      <c r="T242" s="10"/>
      <c r="U242" s="10"/>
      <c r="V242" s="10"/>
      <c r="W242" s="10"/>
      <c r="X242" s="10"/>
      <c r="Y242" s="10"/>
      <c r="Z242" s="10"/>
      <c r="AA242" s="10"/>
    </row>
    <row r="243" spans="1:27">
      <c r="A243" s="7" t="s">
        <v>134</v>
      </c>
      <c r="B243" s="7"/>
      <c r="C243" s="7" t="s">
        <v>422</v>
      </c>
      <c r="D243" s="7"/>
      <c r="M243" s="202"/>
      <c r="N243" s="10"/>
      <c r="O243" s="10"/>
      <c r="P243" s="10"/>
      <c r="Q243" s="10"/>
      <c r="R243" s="10"/>
      <c r="S243" s="10"/>
      <c r="T243" s="10"/>
      <c r="U243" s="10"/>
      <c r="V243" s="10"/>
      <c r="W243" s="10"/>
      <c r="X243" s="10"/>
      <c r="Y243" s="10"/>
      <c r="Z243" s="10"/>
      <c r="AA243" s="10"/>
    </row>
    <row r="244" spans="1:27">
      <c r="A244" s="7"/>
      <c r="B244" s="7"/>
      <c r="C244" s="7" t="s">
        <v>423</v>
      </c>
      <c r="D244" s="7"/>
      <c r="E244" s="206"/>
      <c r="F244" s="207"/>
      <c r="G244" s="207"/>
      <c r="H244" s="207"/>
      <c r="I244" s="207"/>
      <c r="J244" s="207"/>
      <c r="K244" s="207"/>
      <c r="L244" s="207"/>
      <c r="M244" s="207"/>
      <c r="N244" s="10"/>
      <c r="O244" s="10"/>
      <c r="P244" s="10"/>
      <c r="Q244" s="10"/>
      <c r="R244" s="10"/>
      <c r="S244" s="10"/>
      <c r="T244" s="10"/>
      <c r="U244" s="10"/>
      <c r="V244" s="10"/>
      <c r="W244" s="10"/>
      <c r="X244" s="10"/>
      <c r="Y244" s="10"/>
      <c r="Z244" s="10"/>
      <c r="AA244" s="10"/>
    </row>
    <row r="245" spans="1:27">
      <c r="A245" s="204" t="s">
        <v>424</v>
      </c>
      <c r="B245" s="204"/>
      <c r="C245" s="205" t="s">
        <v>425</v>
      </c>
      <c r="D245" s="205"/>
      <c r="N245" s="10"/>
      <c r="O245" s="10"/>
      <c r="P245" s="10"/>
      <c r="Q245" s="10"/>
      <c r="R245" s="10"/>
      <c r="S245" s="10"/>
      <c r="T245" s="10"/>
      <c r="U245" s="10"/>
      <c r="V245" s="10"/>
      <c r="W245" s="10"/>
      <c r="X245" s="10"/>
      <c r="Y245" s="10"/>
      <c r="Z245" s="10"/>
      <c r="AA245" s="10"/>
    </row>
    <row r="246" spans="1:27">
      <c r="A246" s="204" t="s">
        <v>426</v>
      </c>
      <c r="B246" s="204"/>
      <c r="C246" s="205" t="s">
        <v>427</v>
      </c>
      <c r="D246" s="205"/>
      <c r="N246" s="10"/>
      <c r="O246" s="10"/>
      <c r="P246" s="10"/>
      <c r="Q246" s="10"/>
      <c r="R246" s="10"/>
      <c r="S246" s="10"/>
      <c r="T246" s="10"/>
      <c r="U246" s="10"/>
      <c r="V246" s="10"/>
      <c r="W246" s="10"/>
      <c r="X246" s="10"/>
      <c r="Y246" s="10"/>
      <c r="Z246" s="10"/>
      <c r="AA246" s="10"/>
    </row>
    <row r="247" spans="1:27" ht="15.75">
      <c r="A247" s="125" t="s">
        <v>428</v>
      </c>
      <c r="B247" s="125"/>
      <c r="N247" s="10"/>
      <c r="O247" s="10"/>
      <c r="P247" s="10"/>
      <c r="Q247" s="10"/>
      <c r="R247" s="10"/>
      <c r="S247" s="10"/>
      <c r="T247" s="10"/>
      <c r="U247" s="10"/>
      <c r="V247" s="10"/>
      <c r="W247" s="10"/>
      <c r="X247" s="10"/>
      <c r="Y247" s="10"/>
      <c r="Z247" s="10"/>
      <c r="AA247" s="10"/>
    </row>
    <row r="248" spans="1:27">
      <c r="A248" s="197" t="s">
        <v>429</v>
      </c>
      <c r="C248" s="200" t="s">
        <v>135</v>
      </c>
      <c r="N248" s="10"/>
      <c r="O248" s="10"/>
      <c r="P248" s="10"/>
      <c r="Q248" s="10"/>
      <c r="R248" s="10"/>
      <c r="S248" s="10"/>
      <c r="T248" s="10"/>
      <c r="U248" s="10"/>
      <c r="V248" s="10"/>
      <c r="W248" s="10"/>
      <c r="X248" s="10"/>
      <c r="Y248" s="10"/>
      <c r="Z248" s="10"/>
      <c r="AA248" s="10"/>
    </row>
    <row r="249" spans="1:27">
      <c r="A249" s="197" t="s">
        <v>430</v>
      </c>
      <c r="C249" s="200" t="s">
        <v>136</v>
      </c>
      <c r="N249" s="10"/>
      <c r="O249" s="10"/>
      <c r="P249" s="10"/>
      <c r="Q249" s="10"/>
      <c r="R249" s="10"/>
      <c r="S249" s="10"/>
      <c r="T249" s="10"/>
      <c r="U249" s="10"/>
      <c r="V249" s="10"/>
      <c r="W249" s="10"/>
      <c r="X249" s="10"/>
      <c r="Y249" s="10"/>
      <c r="Z249" s="10"/>
      <c r="AA249" s="10"/>
    </row>
    <row r="250" spans="1:27">
      <c r="A250" s="197" t="s">
        <v>431</v>
      </c>
      <c r="C250" s="200" t="s">
        <v>137</v>
      </c>
      <c r="E250" s="208"/>
      <c r="F250" s="208"/>
      <c r="G250" s="208"/>
      <c r="I250" s="208"/>
      <c r="J250" s="208"/>
      <c r="K250" s="208"/>
      <c r="L250" s="208"/>
      <c r="N250" s="10"/>
      <c r="O250" s="10"/>
      <c r="P250" s="10"/>
      <c r="Q250" s="10"/>
      <c r="R250" s="10"/>
      <c r="S250" s="10"/>
      <c r="T250" s="10"/>
      <c r="U250" s="10"/>
      <c r="V250" s="10"/>
      <c r="W250" s="10"/>
      <c r="X250" s="10"/>
      <c r="Y250" s="10"/>
      <c r="Z250" s="10"/>
      <c r="AA250" s="10"/>
    </row>
    <row r="251" spans="1:27">
      <c r="A251" s="197" t="s">
        <v>432</v>
      </c>
      <c r="C251" s="200" t="s">
        <v>138</v>
      </c>
      <c r="N251" s="10"/>
      <c r="O251" s="10"/>
      <c r="P251" s="10"/>
      <c r="Q251" s="10"/>
      <c r="R251" s="10"/>
      <c r="S251" s="10"/>
      <c r="T251" s="10"/>
      <c r="U251" s="10"/>
      <c r="V251" s="10"/>
      <c r="W251" s="10"/>
      <c r="X251" s="10"/>
      <c r="Y251" s="10"/>
      <c r="Z251" s="10"/>
      <c r="AA251" s="10"/>
    </row>
    <row r="252" spans="1:27">
      <c r="A252" s="197" t="s">
        <v>433</v>
      </c>
      <c r="C252" s="200" t="s">
        <v>434</v>
      </c>
      <c r="N252" s="10"/>
      <c r="O252" s="10"/>
      <c r="P252" s="10"/>
      <c r="Q252" s="10"/>
      <c r="R252" s="10"/>
      <c r="S252" s="10"/>
      <c r="T252" s="10"/>
      <c r="U252" s="10"/>
      <c r="V252" s="10"/>
      <c r="W252" s="10"/>
      <c r="X252" s="10"/>
      <c r="Y252" s="10"/>
      <c r="Z252" s="10"/>
      <c r="AA252" s="10"/>
    </row>
    <row r="253" spans="1:27">
      <c r="A253" s="209" t="s">
        <v>435</v>
      </c>
      <c r="B253" s="209"/>
      <c r="E253" s="210" t="s">
        <v>145</v>
      </c>
      <c r="F253" s="211"/>
      <c r="N253" s="10"/>
      <c r="O253" s="10"/>
      <c r="P253" s="10"/>
      <c r="Q253" s="10"/>
      <c r="R253" s="10"/>
      <c r="S253" s="10"/>
      <c r="T253" s="10"/>
      <c r="U253" s="10"/>
      <c r="V253" s="10"/>
      <c r="W253" s="10"/>
      <c r="X253" s="10"/>
      <c r="Y253" s="10"/>
      <c r="Z253" s="10"/>
      <c r="AA253" s="10"/>
    </row>
    <row r="254" spans="1:27">
      <c r="A254" s="197" t="s">
        <v>436</v>
      </c>
      <c r="C254" s="200" t="s">
        <v>139</v>
      </c>
      <c r="E254" s="210" t="s">
        <v>146</v>
      </c>
      <c r="F254" s="211"/>
      <c r="N254" s="10"/>
      <c r="O254" s="10"/>
      <c r="P254" s="10"/>
      <c r="Q254" s="10"/>
      <c r="R254" s="10"/>
      <c r="S254" s="10"/>
      <c r="T254" s="10"/>
      <c r="U254" s="10"/>
      <c r="V254" s="10"/>
      <c r="W254" s="10"/>
      <c r="X254" s="10"/>
      <c r="Y254" s="10"/>
      <c r="Z254" s="10"/>
      <c r="AA254" s="10"/>
    </row>
    <row r="255" spans="1:27">
      <c r="A255" s="197" t="s">
        <v>32</v>
      </c>
      <c r="C255" s="200" t="s">
        <v>437</v>
      </c>
      <c r="E255" s="212" t="s">
        <v>32</v>
      </c>
      <c r="F255" s="208"/>
      <c r="N255" s="10"/>
      <c r="O255" s="10"/>
      <c r="P255" s="10"/>
      <c r="Q255" s="10"/>
      <c r="R255" s="10"/>
      <c r="S255" s="10"/>
      <c r="T255" s="10"/>
      <c r="U255" s="10"/>
      <c r="V255" s="10"/>
      <c r="W255" s="10"/>
      <c r="X255" s="10"/>
      <c r="Y255" s="10"/>
      <c r="Z255" s="10"/>
      <c r="AA255" s="10"/>
    </row>
    <row r="256" spans="1:27">
      <c r="A256" s="197" t="s">
        <v>438</v>
      </c>
      <c r="C256" s="200" t="s">
        <v>140</v>
      </c>
      <c r="E256" s="210" t="s">
        <v>147</v>
      </c>
      <c r="F256" s="211"/>
      <c r="N256" s="10"/>
      <c r="O256" s="10"/>
      <c r="P256" s="10"/>
      <c r="Q256" s="10"/>
      <c r="R256" s="10"/>
      <c r="S256" s="10"/>
      <c r="T256" s="10"/>
      <c r="U256" s="10"/>
      <c r="V256" s="10"/>
      <c r="W256" s="10"/>
      <c r="X256" s="10"/>
      <c r="Y256" s="10"/>
      <c r="Z256" s="10"/>
      <c r="AA256" s="10"/>
    </row>
    <row r="257" spans="1:27">
      <c r="A257" s="197" t="s">
        <v>439</v>
      </c>
      <c r="C257" s="200" t="s">
        <v>141</v>
      </c>
      <c r="E257" s="210" t="s">
        <v>30</v>
      </c>
      <c r="F257" s="211"/>
      <c r="N257" s="10"/>
      <c r="O257" s="10"/>
      <c r="P257" s="10"/>
      <c r="Q257" s="10"/>
      <c r="R257" s="10"/>
      <c r="S257" s="10"/>
      <c r="T257" s="10"/>
      <c r="U257" s="10"/>
      <c r="V257" s="10"/>
      <c r="W257" s="10"/>
      <c r="X257" s="10"/>
      <c r="Y257" s="10"/>
      <c r="Z257" s="10"/>
      <c r="AA257" s="10"/>
    </row>
    <row r="258" spans="1:27">
      <c r="A258" s="197" t="s">
        <v>440</v>
      </c>
      <c r="C258" s="200" t="s">
        <v>142</v>
      </c>
      <c r="E258" s="213" t="s">
        <v>54</v>
      </c>
      <c r="N258" s="10"/>
      <c r="O258" s="10"/>
      <c r="P258" s="10"/>
      <c r="Q258" s="10"/>
      <c r="R258" s="10"/>
      <c r="S258" s="10"/>
      <c r="T258" s="10"/>
      <c r="U258" s="10"/>
      <c r="V258" s="10"/>
      <c r="W258" s="10"/>
      <c r="X258" s="10"/>
      <c r="Y258" s="10"/>
      <c r="Z258" s="10"/>
      <c r="AA258" s="10"/>
    </row>
    <row r="259" spans="1:27">
      <c r="A259" s="209" t="s">
        <v>441</v>
      </c>
      <c r="B259" s="209"/>
      <c r="E259" s="213"/>
      <c r="N259" s="10"/>
      <c r="O259" s="10"/>
      <c r="P259" s="10"/>
      <c r="Q259" s="10"/>
      <c r="R259" s="10"/>
      <c r="S259" s="10"/>
      <c r="T259" s="10"/>
      <c r="U259" s="10"/>
      <c r="V259" s="10"/>
      <c r="W259" s="10"/>
      <c r="X259" s="10"/>
      <c r="Y259" s="10"/>
      <c r="Z259" s="10"/>
      <c r="AA259" s="10"/>
    </row>
    <row r="260" spans="1:27">
      <c r="A260" s="197" t="s">
        <v>442</v>
      </c>
      <c r="C260" s="200" t="s">
        <v>143</v>
      </c>
      <c r="E260" s="213" t="s">
        <v>148</v>
      </c>
      <c r="N260" s="10"/>
      <c r="O260" s="10"/>
      <c r="P260" s="10"/>
      <c r="Q260" s="10"/>
      <c r="R260" s="10"/>
      <c r="S260" s="10"/>
      <c r="T260" s="10"/>
      <c r="U260" s="10"/>
      <c r="V260" s="10"/>
      <c r="W260" s="10"/>
      <c r="X260" s="10"/>
      <c r="Y260" s="10"/>
      <c r="Z260" s="10"/>
      <c r="AA260" s="10"/>
    </row>
    <row r="261" spans="1:27">
      <c r="A261" s="197" t="s">
        <v>443</v>
      </c>
      <c r="C261" s="200" t="s">
        <v>144</v>
      </c>
      <c r="E261" s="213" t="s">
        <v>29</v>
      </c>
      <c r="N261" s="10"/>
      <c r="O261" s="10"/>
      <c r="P261" s="10"/>
      <c r="Q261" s="10"/>
      <c r="R261" s="10"/>
      <c r="S261" s="10"/>
      <c r="T261" s="10"/>
      <c r="U261" s="10"/>
      <c r="V261" s="10"/>
      <c r="W261" s="10"/>
      <c r="X261" s="10"/>
      <c r="Y261" s="10"/>
      <c r="Z261" s="10"/>
      <c r="AA261" s="10"/>
    </row>
    <row r="262" spans="1:27">
      <c r="A262" s="197" t="s">
        <v>439</v>
      </c>
      <c r="C262" s="200" t="s">
        <v>141</v>
      </c>
      <c r="E262" s="213" t="s">
        <v>30</v>
      </c>
      <c r="N262" s="10"/>
      <c r="O262" s="10"/>
      <c r="P262" s="10"/>
      <c r="Q262" s="10"/>
      <c r="R262" s="10"/>
      <c r="S262" s="10"/>
      <c r="T262" s="10"/>
      <c r="U262" s="10"/>
      <c r="V262" s="10"/>
      <c r="W262" s="10"/>
      <c r="X262" s="10"/>
      <c r="Y262" s="10"/>
      <c r="Z262" s="10"/>
      <c r="AA262" s="10"/>
    </row>
    <row r="263" spans="1:27">
      <c r="A263" s="197" t="s">
        <v>440</v>
      </c>
      <c r="C263" s="200" t="s">
        <v>142</v>
      </c>
      <c r="E263" s="213" t="s">
        <v>54</v>
      </c>
      <c r="N263" s="10"/>
      <c r="O263" s="10"/>
      <c r="P263" s="10"/>
      <c r="Q263" s="10"/>
      <c r="R263" s="10"/>
      <c r="S263" s="10"/>
      <c r="T263" s="10"/>
      <c r="U263" s="10"/>
      <c r="V263" s="10"/>
      <c r="W263" s="10"/>
      <c r="X263" s="10"/>
      <c r="Y263" s="10"/>
      <c r="Z263" s="10"/>
      <c r="AA263" s="10"/>
    </row>
    <row r="264" spans="1:27">
      <c r="E264" s="213"/>
      <c r="N264" s="10"/>
      <c r="O264" s="10"/>
      <c r="P264" s="10"/>
      <c r="Q264" s="10"/>
      <c r="R264" s="10"/>
      <c r="S264" s="10"/>
      <c r="T264" s="10"/>
      <c r="U264" s="10"/>
      <c r="V264" s="10"/>
      <c r="W264" s="10"/>
      <c r="X264" s="10"/>
      <c r="Y264" s="10"/>
      <c r="Z264" s="10"/>
      <c r="AA264" s="10"/>
    </row>
    <row r="265" spans="1:27">
      <c r="N265" s="10"/>
      <c r="O265" s="10"/>
      <c r="P265" s="10"/>
      <c r="Q265" s="10"/>
      <c r="R265" s="10"/>
      <c r="S265" s="10"/>
      <c r="T265" s="10"/>
      <c r="U265" s="10"/>
      <c r="V265" s="10"/>
      <c r="W265" s="10"/>
      <c r="X265" s="10"/>
      <c r="Y265" s="10"/>
      <c r="Z265" s="10"/>
      <c r="AA265" s="10"/>
    </row>
    <row r="266" spans="1:27">
      <c r="N266" s="10"/>
      <c r="O266" s="10"/>
      <c r="P266" s="10"/>
      <c r="Q266" s="10"/>
      <c r="R266" s="10"/>
      <c r="S266" s="10"/>
      <c r="T266" s="10"/>
      <c r="U266" s="10"/>
      <c r="V266" s="10"/>
      <c r="W266" s="10"/>
      <c r="X266" s="10"/>
      <c r="Y266" s="10"/>
      <c r="Z266" s="10"/>
      <c r="AA266" s="10"/>
    </row>
    <row r="267" spans="1:27">
      <c r="N267" s="10"/>
      <c r="O267" s="10"/>
      <c r="P267" s="10"/>
      <c r="Q267" s="10"/>
      <c r="R267" s="10"/>
      <c r="S267" s="10"/>
      <c r="T267" s="10"/>
      <c r="U267" s="10"/>
      <c r="V267" s="10"/>
      <c r="W267" s="10"/>
      <c r="X267" s="10"/>
      <c r="Y267" s="10"/>
      <c r="Z267" s="10"/>
      <c r="AA267" s="10"/>
    </row>
    <row r="268" spans="1:27">
      <c r="N268" s="10"/>
      <c r="O268" s="10"/>
      <c r="P268" s="10"/>
      <c r="Q268" s="10"/>
      <c r="R268" s="10"/>
      <c r="S268" s="10"/>
      <c r="T268" s="10"/>
      <c r="U268" s="10"/>
      <c r="V268" s="10"/>
      <c r="W268" s="10"/>
      <c r="X268" s="10"/>
      <c r="Y268" s="10"/>
      <c r="Z268" s="10"/>
      <c r="AA268" s="10"/>
    </row>
    <row r="269" spans="1:27">
      <c r="N269" s="10"/>
      <c r="O269" s="10"/>
      <c r="P269" s="10"/>
      <c r="Q269" s="10"/>
      <c r="R269" s="10"/>
      <c r="S269" s="10"/>
      <c r="T269" s="10"/>
      <c r="U269" s="10"/>
      <c r="V269" s="10"/>
      <c r="W269" s="10"/>
      <c r="X269" s="10"/>
      <c r="Y269" s="10"/>
      <c r="Z269" s="10"/>
      <c r="AA269" s="10"/>
    </row>
    <row r="270" spans="1:27">
      <c r="N270" s="10"/>
      <c r="O270" s="10"/>
      <c r="P270" s="10"/>
      <c r="Q270" s="10"/>
      <c r="R270" s="10"/>
      <c r="S270" s="10"/>
      <c r="T270" s="10"/>
      <c r="U270" s="10"/>
      <c r="V270" s="10"/>
      <c r="W270" s="10"/>
      <c r="X270" s="10"/>
      <c r="Y270" s="10"/>
      <c r="Z270" s="10"/>
      <c r="AA270" s="10"/>
    </row>
    <row r="271" spans="1:27">
      <c r="N271" s="10"/>
      <c r="O271" s="10"/>
      <c r="P271" s="10"/>
      <c r="Q271" s="10"/>
      <c r="R271" s="10"/>
      <c r="S271" s="10"/>
      <c r="T271" s="10"/>
      <c r="U271" s="10"/>
      <c r="V271" s="10"/>
      <c r="W271" s="10"/>
      <c r="X271" s="10"/>
      <c r="Y271" s="10"/>
      <c r="Z271" s="10"/>
      <c r="AA271" s="10"/>
    </row>
    <row r="272" spans="1:27">
      <c r="N272" s="10"/>
      <c r="O272" s="10"/>
      <c r="P272" s="10"/>
      <c r="Q272" s="10"/>
      <c r="R272" s="10"/>
      <c r="S272" s="10"/>
      <c r="T272" s="10"/>
      <c r="U272" s="10"/>
      <c r="V272" s="10"/>
      <c r="W272" s="10"/>
      <c r="X272" s="10"/>
      <c r="Y272" s="10"/>
      <c r="Z272" s="10"/>
      <c r="AA272" s="10"/>
    </row>
    <row r="273" spans="14:27">
      <c r="N273" s="10"/>
      <c r="O273" s="10"/>
      <c r="P273" s="10"/>
      <c r="Q273" s="10"/>
      <c r="R273" s="10"/>
      <c r="S273" s="10"/>
      <c r="T273" s="10"/>
      <c r="U273" s="10"/>
      <c r="V273" s="10"/>
      <c r="W273" s="10"/>
      <c r="X273" s="10"/>
      <c r="Y273" s="10"/>
      <c r="Z273" s="10"/>
      <c r="AA273" s="10"/>
    </row>
    <row r="274" spans="14:27">
      <c r="N274" s="10"/>
      <c r="O274" s="10"/>
      <c r="P274" s="10"/>
      <c r="Q274" s="10"/>
      <c r="R274" s="10"/>
      <c r="S274" s="10"/>
      <c r="T274" s="10"/>
      <c r="U274" s="10"/>
      <c r="V274" s="10"/>
      <c r="W274" s="10"/>
      <c r="X274" s="10"/>
      <c r="Y274" s="10"/>
      <c r="Z274" s="10"/>
      <c r="AA274" s="10"/>
    </row>
    <row r="275" spans="14:27">
      <c r="N275" s="10"/>
      <c r="O275" s="10"/>
      <c r="P275" s="10"/>
      <c r="Q275" s="10"/>
      <c r="R275" s="10"/>
      <c r="S275" s="10"/>
      <c r="T275" s="10"/>
      <c r="U275" s="10"/>
      <c r="V275" s="10"/>
      <c r="W275" s="10"/>
      <c r="X275" s="10"/>
      <c r="Y275" s="10"/>
      <c r="Z275" s="10"/>
      <c r="AA275" s="10"/>
    </row>
    <row r="276" spans="14:27">
      <c r="N276" s="10"/>
      <c r="O276" s="10"/>
      <c r="P276" s="10"/>
      <c r="Q276" s="10"/>
      <c r="R276" s="10"/>
      <c r="S276" s="10"/>
      <c r="T276" s="10"/>
      <c r="U276" s="10"/>
      <c r="V276" s="10"/>
      <c r="W276" s="10"/>
      <c r="X276" s="10"/>
      <c r="Y276" s="10"/>
      <c r="Z276" s="10"/>
      <c r="AA276" s="10"/>
    </row>
    <row r="277" spans="14:27">
      <c r="N277" s="10"/>
      <c r="O277" s="10"/>
      <c r="P277" s="10"/>
      <c r="Q277" s="10"/>
      <c r="R277" s="10"/>
      <c r="S277" s="10"/>
      <c r="T277" s="10"/>
      <c r="U277" s="10"/>
      <c r="V277" s="10"/>
      <c r="W277" s="10"/>
      <c r="X277" s="10"/>
      <c r="Y277" s="10"/>
      <c r="Z277" s="10"/>
      <c r="AA277" s="10"/>
    </row>
    <row r="278" spans="14:27">
      <c r="N278" s="10"/>
      <c r="O278" s="10"/>
      <c r="P278" s="10"/>
      <c r="Q278" s="10"/>
      <c r="R278" s="10"/>
      <c r="S278" s="10"/>
      <c r="T278" s="10"/>
      <c r="U278" s="10"/>
      <c r="V278" s="10"/>
      <c r="W278" s="10"/>
      <c r="X278" s="10"/>
      <c r="Y278" s="10"/>
      <c r="Z278" s="10"/>
      <c r="AA278" s="10"/>
    </row>
    <row r="279" spans="14:27">
      <c r="N279" s="10"/>
      <c r="O279" s="10"/>
      <c r="P279" s="10"/>
      <c r="Q279" s="10"/>
      <c r="R279" s="10"/>
      <c r="S279" s="10"/>
      <c r="T279" s="10"/>
      <c r="U279" s="10"/>
      <c r="V279" s="10"/>
      <c r="W279" s="10"/>
      <c r="X279" s="10"/>
      <c r="Y279" s="10"/>
      <c r="Z279" s="10"/>
      <c r="AA279" s="10"/>
    </row>
    <row r="280" spans="14:27">
      <c r="N280" s="10"/>
      <c r="O280" s="10"/>
      <c r="P280" s="10"/>
      <c r="Q280" s="10"/>
      <c r="R280" s="10"/>
      <c r="S280" s="10"/>
      <c r="T280" s="10"/>
      <c r="U280" s="10"/>
      <c r="V280" s="10"/>
      <c r="W280" s="10"/>
      <c r="X280" s="10"/>
      <c r="Y280" s="10"/>
      <c r="Z280" s="10"/>
      <c r="AA280" s="10"/>
    </row>
    <row r="281" spans="14:27">
      <c r="N281" s="10"/>
      <c r="O281" s="10"/>
      <c r="P281" s="10"/>
      <c r="Q281" s="10"/>
      <c r="R281" s="10"/>
      <c r="S281" s="10"/>
      <c r="T281" s="10"/>
      <c r="U281" s="10"/>
      <c r="V281" s="10"/>
      <c r="W281" s="10"/>
      <c r="X281" s="10"/>
      <c r="Y281" s="10"/>
      <c r="Z281" s="10"/>
      <c r="AA281" s="10"/>
    </row>
    <row r="282" spans="14:27">
      <c r="N282" s="10"/>
      <c r="O282" s="10"/>
      <c r="P282" s="10"/>
      <c r="Q282" s="10"/>
      <c r="R282" s="10"/>
      <c r="S282" s="10"/>
      <c r="T282" s="10"/>
      <c r="U282" s="10"/>
      <c r="V282" s="10"/>
      <c r="W282" s="10"/>
      <c r="X282" s="10"/>
      <c r="Y282" s="10"/>
      <c r="Z282" s="10"/>
      <c r="AA282" s="10"/>
    </row>
    <row r="283" spans="14:27">
      <c r="N283" s="10"/>
      <c r="O283" s="10"/>
      <c r="P283" s="10"/>
      <c r="Q283" s="10"/>
      <c r="R283" s="10"/>
      <c r="S283" s="10"/>
      <c r="T283" s="10"/>
      <c r="U283" s="10"/>
      <c r="V283" s="10"/>
      <c r="W283" s="10"/>
      <c r="X283" s="10"/>
      <c r="Y283" s="10"/>
      <c r="Z283" s="10"/>
      <c r="AA283" s="10"/>
    </row>
    <row r="284" spans="14:27">
      <c r="N284" s="10"/>
      <c r="O284" s="10"/>
      <c r="P284" s="10"/>
      <c r="Q284" s="10"/>
      <c r="R284" s="10"/>
      <c r="S284" s="10"/>
      <c r="T284" s="10"/>
      <c r="U284" s="10"/>
      <c r="V284" s="10"/>
      <c r="W284" s="10"/>
      <c r="X284" s="10"/>
      <c r="Y284" s="10"/>
      <c r="Z284" s="10"/>
      <c r="AA284" s="10"/>
    </row>
    <row r="285" spans="14:27">
      <c r="N285" s="10"/>
      <c r="O285" s="10"/>
      <c r="P285" s="10"/>
      <c r="Q285" s="10"/>
      <c r="R285" s="10"/>
      <c r="S285" s="10"/>
      <c r="T285" s="10"/>
      <c r="U285" s="10"/>
      <c r="V285" s="10"/>
      <c r="W285" s="10"/>
      <c r="X285" s="10"/>
      <c r="Y285" s="10"/>
      <c r="Z285" s="10"/>
      <c r="AA285" s="10"/>
    </row>
    <row r="286" spans="14:27">
      <c r="N286" s="10"/>
      <c r="O286" s="10"/>
      <c r="P286" s="10"/>
      <c r="Q286" s="10"/>
      <c r="R286" s="10"/>
      <c r="S286" s="10"/>
      <c r="T286" s="10"/>
      <c r="U286" s="10"/>
      <c r="V286" s="10"/>
      <c r="W286" s="10"/>
      <c r="X286" s="10"/>
      <c r="Y286" s="10"/>
      <c r="Z286" s="10"/>
      <c r="AA286" s="10"/>
    </row>
    <row r="287" spans="14:27">
      <c r="N287" s="10"/>
      <c r="O287" s="10"/>
      <c r="P287" s="10"/>
      <c r="Q287" s="10"/>
      <c r="R287" s="10"/>
      <c r="S287" s="10"/>
      <c r="T287" s="10"/>
      <c r="U287" s="10"/>
      <c r="V287" s="10"/>
      <c r="W287" s="10"/>
      <c r="X287" s="10"/>
      <c r="Y287" s="10"/>
      <c r="Z287" s="10"/>
      <c r="AA287" s="10"/>
    </row>
    <row r="288" spans="14:27">
      <c r="N288" s="10"/>
      <c r="O288" s="10"/>
      <c r="P288" s="10"/>
      <c r="Q288" s="10"/>
      <c r="R288" s="10"/>
      <c r="S288" s="10"/>
      <c r="T288" s="10"/>
      <c r="U288" s="10"/>
      <c r="V288" s="10"/>
      <c r="W288" s="10"/>
      <c r="X288" s="10"/>
      <c r="Y288" s="10"/>
      <c r="Z288" s="10"/>
      <c r="AA288" s="10"/>
    </row>
    <row r="289" spans="14:27">
      <c r="N289" s="10"/>
      <c r="O289" s="10"/>
      <c r="P289" s="10"/>
      <c r="Q289" s="10"/>
      <c r="R289" s="10"/>
      <c r="S289" s="10"/>
      <c r="T289" s="10"/>
      <c r="U289" s="10"/>
      <c r="V289" s="10"/>
      <c r="W289" s="10"/>
      <c r="X289" s="10"/>
      <c r="Y289" s="10"/>
      <c r="Z289" s="10"/>
      <c r="AA289" s="10"/>
    </row>
    <row r="290" spans="14:27">
      <c r="N290" s="10"/>
      <c r="O290" s="10"/>
      <c r="P290" s="10"/>
      <c r="Q290" s="10"/>
      <c r="R290" s="10"/>
      <c r="S290" s="10"/>
      <c r="T290" s="10"/>
      <c r="U290" s="10"/>
      <c r="V290" s="10"/>
      <c r="W290" s="10"/>
      <c r="X290" s="10"/>
      <c r="Y290" s="10"/>
      <c r="Z290" s="10"/>
      <c r="AA290" s="10"/>
    </row>
    <row r="291" spans="14:27">
      <c r="N291" s="10"/>
      <c r="O291" s="10"/>
      <c r="P291" s="10"/>
      <c r="Q291" s="10"/>
      <c r="R291" s="10"/>
      <c r="S291" s="10"/>
      <c r="T291" s="10"/>
      <c r="U291" s="10"/>
      <c r="V291" s="10"/>
      <c r="W291" s="10"/>
      <c r="X291" s="10"/>
      <c r="Y291" s="10"/>
      <c r="Z291" s="10"/>
      <c r="AA291" s="10"/>
    </row>
    <row r="292" spans="14:27">
      <c r="N292" s="10"/>
      <c r="O292" s="10"/>
      <c r="P292" s="10"/>
      <c r="Q292" s="10"/>
      <c r="R292" s="10"/>
      <c r="S292" s="10"/>
      <c r="T292" s="10"/>
      <c r="U292" s="10"/>
      <c r="V292" s="10"/>
      <c r="W292" s="10"/>
      <c r="X292" s="10"/>
      <c r="Y292" s="10"/>
      <c r="Z292" s="10"/>
      <c r="AA292" s="10"/>
    </row>
    <row r="293" spans="14:27">
      <c r="N293" s="10"/>
      <c r="O293" s="10"/>
      <c r="P293" s="10"/>
      <c r="Q293" s="10"/>
      <c r="R293" s="10"/>
      <c r="S293" s="10"/>
      <c r="T293" s="10"/>
      <c r="U293" s="10"/>
      <c r="V293" s="10"/>
      <c r="W293" s="10"/>
      <c r="X293" s="10"/>
      <c r="Y293" s="10"/>
      <c r="Z293" s="10"/>
      <c r="AA293" s="10"/>
    </row>
    <row r="294" spans="14:27">
      <c r="N294" s="10"/>
      <c r="O294" s="10"/>
      <c r="P294" s="10"/>
      <c r="Q294" s="10"/>
      <c r="R294" s="10"/>
      <c r="S294" s="10"/>
      <c r="T294" s="10"/>
      <c r="U294" s="10"/>
      <c r="V294" s="10"/>
      <c r="W294" s="10"/>
      <c r="X294" s="10"/>
      <c r="Y294" s="10"/>
      <c r="Z294" s="10"/>
      <c r="AA294" s="10"/>
    </row>
    <row r="295" spans="14:27">
      <c r="N295" s="10"/>
      <c r="O295" s="10"/>
      <c r="P295" s="10"/>
      <c r="Q295" s="10"/>
      <c r="R295" s="10"/>
      <c r="S295" s="10"/>
      <c r="T295" s="10"/>
      <c r="U295" s="10"/>
      <c r="V295" s="10"/>
      <c r="W295" s="10"/>
      <c r="X295" s="10"/>
      <c r="Y295" s="10"/>
      <c r="Z295" s="10"/>
      <c r="AA295" s="10"/>
    </row>
    <row r="296" spans="14:27">
      <c r="N296" s="10"/>
      <c r="O296" s="10"/>
      <c r="P296" s="10"/>
      <c r="Q296" s="10"/>
      <c r="R296" s="10"/>
      <c r="S296" s="10"/>
      <c r="T296" s="10"/>
      <c r="U296" s="10"/>
      <c r="V296" s="10"/>
      <c r="W296" s="10"/>
      <c r="X296" s="10"/>
      <c r="Y296" s="10"/>
      <c r="Z296" s="10"/>
      <c r="AA296" s="10"/>
    </row>
    <row r="297" spans="14:27">
      <c r="N297" s="10"/>
      <c r="O297" s="10"/>
      <c r="P297" s="10"/>
      <c r="Q297" s="10"/>
      <c r="R297" s="10"/>
      <c r="S297" s="10"/>
      <c r="T297" s="10"/>
      <c r="U297" s="10"/>
      <c r="V297" s="10"/>
      <c r="W297" s="10"/>
      <c r="X297" s="10"/>
      <c r="Y297" s="10"/>
      <c r="Z297" s="10"/>
      <c r="AA297" s="10"/>
    </row>
    <row r="298" spans="14:27">
      <c r="N298" s="10"/>
      <c r="O298" s="10"/>
      <c r="P298" s="10"/>
      <c r="Q298" s="10"/>
      <c r="R298" s="10"/>
      <c r="S298" s="10"/>
      <c r="T298" s="10"/>
      <c r="U298" s="10"/>
      <c r="V298" s="10"/>
      <c r="W298" s="10"/>
      <c r="X298" s="10"/>
      <c r="Y298" s="10"/>
      <c r="Z298" s="10"/>
      <c r="AA298" s="10"/>
    </row>
    <row r="299" spans="14:27">
      <c r="N299" s="10"/>
      <c r="O299" s="10"/>
      <c r="P299" s="10"/>
      <c r="Q299" s="10"/>
      <c r="R299" s="10"/>
      <c r="S299" s="10"/>
      <c r="T299" s="10"/>
      <c r="U299" s="10"/>
      <c r="V299" s="10"/>
      <c r="W299" s="10"/>
      <c r="X299" s="10"/>
      <c r="Y299" s="10"/>
      <c r="Z299" s="10"/>
      <c r="AA299" s="10"/>
    </row>
    <row r="300" spans="14:27">
      <c r="N300" s="10"/>
      <c r="O300" s="10"/>
      <c r="P300" s="10"/>
      <c r="Q300" s="10"/>
      <c r="R300" s="10"/>
      <c r="S300" s="10"/>
      <c r="T300" s="10"/>
      <c r="U300" s="10"/>
      <c r="V300" s="10"/>
      <c r="W300" s="10"/>
      <c r="X300" s="10"/>
      <c r="Y300" s="10"/>
      <c r="Z300" s="10"/>
      <c r="AA300" s="10"/>
    </row>
    <row r="301" spans="14:27">
      <c r="N301" s="10"/>
      <c r="O301" s="10"/>
      <c r="P301" s="10"/>
      <c r="Q301" s="10"/>
      <c r="R301" s="10"/>
      <c r="S301" s="10"/>
      <c r="T301" s="10"/>
      <c r="U301" s="10"/>
      <c r="V301" s="10"/>
      <c r="W301" s="10"/>
      <c r="X301" s="10"/>
      <c r="Y301" s="10"/>
      <c r="Z301" s="10"/>
      <c r="AA301" s="10"/>
    </row>
    <row r="302" spans="14:27">
      <c r="N302" s="10"/>
      <c r="O302" s="10"/>
      <c r="P302" s="10"/>
      <c r="Q302" s="10"/>
      <c r="R302" s="10"/>
      <c r="S302" s="10"/>
      <c r="T302" s="10"/>
      <c r="U302" s="10"/>
      <c r="V302" s="10"/>
      <c r="W302" s="10"/>
      <c r="X302" s="10"/>
      <c r="Y302" s="10"/>
      <c r="Z302" s="10"/>
      <c r="AA302" s="10"/>
    </row>
    <row r="303" spans="14:27">
      <c r="N303" s="10"/>
      <c r="O303" s="10"/>
      <c r="P303" s="10"/>
      <c r="Q303" s="10"/>
      <c r="R303" s="10"/>
      <c r="S303" s="10"/>
      <c r="T303" s="10"/>
      <c r="U303" s="10"/>
      <c r="V303" s="10"/>
      <c r="W303" s="10"/>
      <c r="X303" s="10"/>
      <c r="Y303" s="10"/>
      <c r="Z303" s="10"/>
      <c r="AA303" s="10"/>
    </row>
    <row r="304" spans="14:27">
      <c r="N304" s="10"/>
      <c r="O304" s="10"/>
      <c r="P304" s="10"/>
      <c r="Q304" s="10"/>
      <c r="R304" s="10"/>
      <c r="S304" s="10"/>
      <c r="T304" s="10"/>
      <c r="U304" s="10"/>
      <c r="V304" s="10"/>
      <c r="W304" s="10"/>
      <c r="X304" s="10"/>
      <c r="Y304" s="10"/>
      <c r="Z304" s="10"/>
      <c r="AA304" s="10"/>
    </row>
    <row r="305" spans="14:27">
      <c r="N305" s="10"/>
      <c r="O305" s="10"/>
      <c r="P305" s="10"/>
      <c r="Q305" s="10"/>
      <c r="R305" s="10"/>
      <c r="S305" s="10"/>
      <c r="T305" s="10"/>
      <c r="U305" s="10"/>
      <c r="V305" s="10"/>
      <c r="W305" s="10"/>
      <c r="X305" s="10"/>
      <c r="Y305" s="10"/>
      <c r="Z305" s="10"/>
      <c r="AA305" s="10"/>
    </row>
    <row r="306" spans="14:27">
      <c r="N306" s="10"/>
      <c r="O306" s="10"/>
      <c r="P306" s="10"/>
      <c r="Q306" s="10"/>
      <c r="R306" s="10"/>
      <c r="S306" s="10"/>
      <c r="T306" s="10"/>
      <c r="U306" s="10"/>
      <c r="V306" s="10"/>
      <c r="W306" s="10"/>
      <c r="X306" s="10"/>
      <c r="Y306" s="10"/>
      <c r="Z306" s="10"/>
      <c r="AA306" s="10"/>
    </row>
    <row r="307" spans="14:27">
      <c r="N307" s="10"/>
      <c r="O307" s="10"/>
      <c r="P307" s="10"/>
      <c r="Q307" s="10"/>
      <c r="R307" s="10"/>
      <c r="S307" s="10"/>
      <c r="T307" s="10"/>
      <c r="U307" s="10"/>
      <c r="V307" s="10"/>
      <c r="W307" s="10"/>
      <c r="X307" s="10"/>
      <c r="Y307" s="10"/>
      <c r="Z307" s="10"/>
      <c r="AA307" s="10"/>
    </row>
    <row r="308" spans="14:27">
      <c r="N308" s="10"/>
      <c r="O308" s="10"/>
      <c r="P308" s="10"/>
      <c r="Q308" s="10"/>
      <c r="R308" s="10"/>
      <c r="S308" s="10"/>
      <c r="T308" s="10"/>
      <c r="U308" s="10"/>
      <c r="V308" s="10"/>
      <c r="W308" s="10"/>
      <c r="X308" s="10"/>
      <c r="Y308" s="10"/>
      <c r="Z308" s="10"/>
      <c r="AA308" s="10"/>
    </row>
    <row r="309" spans="14:27">
      <c r="N309" s="10"/>
      <c r="O309" s="10"/>
      <c r="P309" s="10"/>
      <c r="Q309" s="10"/>
      <c r="R309" s="10"/>
      <c r="S309" s="10"/>
      <c r="T309" s="10"/>
      <c r="U309" s="10"/>
      <c r="V309" s="10"/>
      <c r="W309" s="10"/>
      <c r="X309" s="10"/>
      <c r="Y309" s="10"/>
      <c r="Z309" s="10"/>
      <c r="AA309" s="10"/>
    </row>
    <row r="310" spans="14:27">
      <c r="N310" s="10"/>
      <c r="O310" s="10"/>
      <c r="P310" s="10"/>
      <c r="Q310" s="10"/>
      <c r="R310" s="10"/>
      <c r="S310" s="10"/>
      <c r="T310" s="10"/>
      <c r="U310" s="10"/>
      <c r="V310" s="10"/>
      <c r="W310" s="10"/>
      <c r="X310" s="10"/>
      <c r="Y310" s="10"/>
      <c r="Z310" s="10"/>
      <c r="AA310" s="10"/>
    </row>
    <row r="311" spans="14:27">
      <c r="N311" s="10"/>
      <c r="O311" s="10"/>
      <c r="P311" s="10"/>
      <c r="Q311" s="10"/>
      <c r="R311" s="10"/>
      <c r="S311" s="10"/>
      <c r="T311" s="10"/>
      <c r="U311" s="10"/>
      <c r="V311" s="10"/>
      <c r="W311" s="10"/>
      <c r="X311" s="10"/>
      <c r="Y311" s="10"/>
      <c r="Z311" s="10"/>
      <c r="AA311" s="10"/>
    </row>
    <row r="312" spans="14:27">
      <c r="N312" s="10"/>
      <c r="O312" s="10"/>
      <c r="P312" s="10"/>
      <c r="Q312" s="10"/>
      <c r="R312" s="10"/>
      <c r="S312" s="10"/>
      <c r="T312" s="10"/>
      <c r="U312" s="10"/>
      <c r="V312" s="10"/>
      <c r="W312" s="10"/>
      <c r="X312" s="10"/>
      <c r="Y312" s="10"/>
      <c r="Z312" s="10"/>
      <c r="AA312" s="10"/>
    </row>
    <row r="313" spans="14:27">
      <c r="N313" s="10"/>
      <c r="O313" s="10"/>
      <c r="P313" s="10"/>
      <c r="Q313" s="10"/>
      <c r="R313" s="10"/>
      <c r="S313" s="10"/>
      <c r="T313" s="10"/>
      <c r="U313" s="10"/>
      <c r="V313" s="10"/>
      <c r="W313" s="10"/>
      <c r="X313" s="10"/>
      <c r="Y313" s="10"/>
      <c r="Z313" s="10"/>
      <c r="AA313" s="10"/>
    </row>
    <row r="314" spans="14:27">
      <c r="N314" s="10"/>
      <c r="O314" s="10"/>
      <c r="P314" s="10"/>
      <c r="Q314" s="10"/>
      <c r="R314" s="10"/>
      <c r="S314" s="10"/>
      <c r="T314" s="10"/>
      <c r="U314" s="10"/>
      <c r="V314" s="10"/>
      <c r="W314" s="10"/>
      <c r="X314" s="10"/>
      <c r="Y314" s="10"/>
      <c r="Z314" s="10"/>
      <c r="AA314" s="10"/>
    </row>
    <row r="315" spans="14:27">
      <c r="N315" s="10"/>
      <c r="O315" s="10"/>
      <c r="P315" s="10"/>
      <c r="Q315" s="10"/>
      <c r="R315" s="10"/>
      <c r="S315" s="10"/>
      <c r="T315" s="10"/>
      <c r="U315" s="10"/>
      <c r="V315" s="10"/>
      <c r="W315" s="10"/>
      <c r="X315" s="10"/>
      <c r="Y315" s="10"/>
      <c r="Z315" s="10"/>
      <c r="AA315" s="10"/>
    </row>
    <row r="316" spans="14:27">
      <c r="N316" s="10"/>
      <c r="O316" s="10"/>
      <c r="P316" s="10"/>
      <c r="Q316" s="10"/>
      <c r="R316" s="10"/>
      <c r="S316" s="10"/>
      <c r="T316" s="10"/>
      <c r="U316" s="10"/>
      <c r="V316" s="10"/>
      <c r="W316" s="10"/>
      <c r="X316" s="10"/>
      <c r="Y316" s="10"/>
      <c r="Z316" s="10"/>
      <c r="AA316" s="10"/>
    </row>
    <row r="317" spans="14:27">
      <c r="N317" s="10"/>
      <c r="O317" s="10"/>
      <c r="P317" s="10"/>
      <c r="Q317" s="10"/>
      <c r="R317" s="10"/>
      <c r="S317" s="10"/>
      <c r="T317" s="10"/>
      <c r="U317" s="10"/>
      <c r="V317" s="10"/>
      <c r="W317" s="10"/>
      <c r="X317" s="10"/>
      <c r="Y317" s="10"/>
      <c r="Z317" s="10"/>
      <c r="AA317" s="10"/>
    </row>
    <row r="318" spans="14:27">
      <c r="N318" s="10"/>
      <c r="O318" s="10"/>
      <c r="P318" s="10"/>
      <c r="Q318" s="10"/>
      <c r="R318" s="10"/>
      <c r="S318" s="10"/>
      <c r="T318" s="10"/>
      <c r="U318" s="10"/>
      <c r="V318" s="10"/>
      <c r="W318" s="10"/>
      <c r="X318" s="10"/>
      <c r="Y318" s="10"/>
      <c r="Z318" s="10"/>
      <c r="AA318" s="10"/>
    </row>
    <row r="319" spans="14:27">
      <c r="N319" s="10"/>
      <c r="O319" s="10"/>
      <c r="P319" s="10"/>
      <c r="Q319" s="10"/>
      <c r="R319" s="10"/>
      <c r="S319" s="10"/>
      <c r="T319" s="10"/>
      <c r="U319" s="10"/>
      <c r="V319" s="10"/>
      <c r="W319" s="10"/>
      <c r="X319" s="10"/>
      <c r="Y319" s="10"/>
      <c r="Z319" s="10"/>
      <c r="AA319" s="10"/>
    </row>
    <row r="320" spans="14:27">
      <c r="N320" s="10"/>
      <c r="O320" s="10"/>
      <c r="P320" s="10"/>
      <c r="Q320" s="10"/>
      <c r="R320" s="10"/>
      <c r="S320" s="10"/>
      <c r="T320" s="10"/>
      <c r="U320" s="10"/>
      <c r="V320" s="10"/>
      <c r="W320" s="10"/>
      <c r="X320" s="10"/>
      <c r="Y320" s="10"/>
      <c r="Z320" s="10"/>
      <c r="AA320" s="10"/>
    </row>
    <row r="321" spans="14:27">
      <c r="N321" s="10"/>
      <c r="O321" s="10"/>
      <c r="P321" s="10"/>
      <c r="Q321" s="10"/>
      <c r="R321" s="10"/>
      <c r="S321" s="10"/>
      <c r="T321" s="10"/>
      <c r="U321" s="10"/>
      <c r="V321" s="10"/>
      <c r="W321" s="10"/>
      <c r="X321" s="10"/>
      <c r="Y321" s="10"/>
      <c r="Z321" s="10"/>
      <c r="AA321" s="10"/>
    </row>
    <row r="322" spans="14:27">
      <c r="N322" s="10"/>
      <c r="O322" s="10"/>
      <c r="P322" s="10"/>
      <c r="Q322" s="10"/>
      <c r="R322" s="10"/>
      <c r="S322" s="10"/>
      <c r="T322" s="10"/>
      <c r="U322" s="10"/>
      <c r="V322" s="10"/>
      <c r="W322" s="10"/>
      <c r="X322" s="10"/>
      <c r="Y322" s="10"/>
      <c r="Z322" s="10"/>
      <c r="AA322" s="10"/>
    </row>
    <row r="323" spans="14:27">
      <c r="N323" s="10"/>
      <c r="O323" s="10"/>
      <c r="P323" s="10"/>
      <c r="Q323" s="10"/>
      <c r="R323" s="10"/>
      <c r="S323" s="10"/>
      <c r="T323" s="10"/>
      <c r="U323" s="10"/>
      <c r="V323" s="10"/>
      <c r="W323" s="10"/>
      <c r="X323" s="10"/>
      <c r="Y323" s="10"/>
      <c r="Z323" s="10"/>
      <c r="AA323" s="10"/>
    </row>
    <row r="324" spans="14:27">
      <c r="N324" s="10"/>
      <c r="O324" s="10"/>
      <c r="P324" s="10"/>
      <c r="Q324" s="10"/>
      <c r="R324" s="10"/>
      <c r="S324" s="10"/>
      <c r="T324" s="10"/>
      <c r="U324" s="10"/>
      <c r="V324" s="10"/>
      <c r="W324" s="10"/>
      <c r="X324" s="10"/>
      <c r="Y324" s="10"/>
      <c r="Z324" s="10"/>
      <c r="AA324" s="10"/>
    </row>
    <row r="325" spans="14:27">
      <c r="N325" s="10"/>
      <c r="O325" s="10"/>
      <c r="P325" s="10"/>
      <c r="Q325" s="10"/>
      <c r="R325" s="10"/>
      <c r="S325" s="10"/>
      <c r="T325" s="10"/>
      <c r="U325" s="10"/>
      <c r="V325" s="10"/>
      <c r="W325" s="10"/>
      <c r="X325" s="10"/>
      <c r="Y325" s="10"/>
      <c r="Z325" s="10"/>
      <c r="AA325" s="10"/>
    </row>
    <row r="326" spans="14:27">
      <c r="N326" s="10"/>
      <c r="O326" s="10"/>
      <c r="P326" s="10"/>
      <c r="Q326" s="10"/>
      <c r="R326" s="10"/>
      <c r="S326" s="10"/>
      <c r="T326" s="10"/>
      <c r="U326" s="10"/>
      <c r="V326" s="10"/>
      <c r="W326" s="10"/>
      <c r="X326" s="10"/>
      <c r="Y326" s="10"/>
      <c r="Z326" s="10"/>
      <c r="AA326" s="10"/>
    </row>
    <row r="327" spans="14:27">
      <c r="N327" s="10"/>
      <c r="O327" s="10"/>
      <c r="P327" s="10"/>
      <c r="Q327" s="10"/>
      <c r="R327" s="10"/>
      <c r="S327" s="10"/>
      <c r="T327" s="10"/>
      <c r="U327" s="10"/>
      <c r="V327" s="10"/>
      <c r="W327" s="10"/>
      <c r="X327" s="10"/>
      <c r="Y327" s="10"/>
      <c r="Z327" s="10"/>
      <c r="AA327" s="10"/>
    </row>
    <row r="328" spans="14:27">
      <c r="N328" s="10"/>
      <c r="O328" s="10"/>
      <c r="P328" s="10"/>
      <c r="Q328" s="10"/>
      <c r="R328" s="10"/>
      <c r="S328" s="10"/>
      <c r="T328" s="10"/>
      <c r="U328" s="10"/>
      <c r="V328" s="10"/>
      <c r="W328" s="10"/>
      <c r="X328" s="10"/>
      <c r="Y328" s="10"/>
      <c r="Z328" s="10"/>
      <c r="AA328" s="10"/>
    </row>
    <row r="329" spans="14:27">
      <c r="N329" s="10"/>
      <c r="O329" s="10"/>
      <c r="P329" s="10"/>
      <c r="Q329" s="10"/>
      <c r="R329" s="10"/>
      <c r="S329" s="10"/>
      <c r="T329" s="10"/>
      <c r="U329" s="10"/>
      <c r="V329" s="10"/>
      <c r="W329" s="10"/>
      <c r="X329" s="10"/>
      <c r="Y329" s="10"/>
      <c r="Z329" s="10"/>
      <c r="AA329" s="10"/>
    </row>
    <row r="330" spans="14:27">
      <c r="N330" s="10"/>
      <c r="O330" s="10"/>
      <c r="P330" s="10"/>
      <c r="Q330" s="10"/>
      <c r="R330" s="10"/>
      <c r="S330" s="10"/>
      <c r="T330" s="10"/>
      <c r="U330" s="10"/>
      <c r="V330" s="10"/>
      <c r="W330" s="10"/>
      <c r="X330" s="10"/>
      <c r="Y330" s="10"/>
      <c r="Z330" s="10"/>
      <c r="AA330" s="10"/>
    </row>
    <row r="331" spans="14:27">
      <c r="N331" s="10"/>
      <c r="O331" s="10"/>
      <c r="P331" s="10"/>
      <c r="Q331" s="10"/>
      <c r="R331" s="10"/>
      <c r="S331" s="10"/>
      <c r="T331" s="10"/>
      <c r="U331" s="10"/>
      <c r="V331" s="10"/>
      <c r="W331" s="10"/>
      <c r="X331" s="10"/>
      <c r="Y331" s="10"/>
      <c r="Z331" s="10"/>
      <c r="AA331" s="10"/>
    </row>
    <row r="332" spans="14:27">
      <c r="N332" s="10"/>
      <c r="O332" s="10"/>
      <c r="P332" s="10"/>
      <c r="Q332" s="10"/>
      <c r="R332" s="10"/>
      <c r="S332" s="10"/>
      <c r="T332" s="10"/>
      <c r="U332" s="10"/>
      <c r="V332" s="10"/>
      <c r="W332" s="10"/>
      <c r="X332" s="10"/>
      <c r="Y332" s="10"/>
      <c r="Z332" s="10"/>
      <c r="AA332" s="10"/>
    </row>
    <row r="333" spans="14:27">
      <c r="N333" s="10"/>
      <c r="O333" s="10"/>
      <c r="P333" s="10"/>
      <c r="Q333" s="10"/>
      <c r="R333" s="10"/>
      <c r="S333" s="10"/>
      <c r="T333" s="10"/>
      <c r="U333" s="10"/>
      <c r="V333" s="10"/>
      <c r="W333" s="10"/>
      <c r="X333" s="10"/>
      <c r="Y333" s="10"/>
      <c r="Z333" s="10"/>
      <c r="AA333" s="10"/>
    </row>
    <row r="334" spans="14:27">
      <c r="N334" s="10"/>
      <c r="O334" s="10"/>
      <c r="P334" s="10"/>
      <c r="Q334" s="10"/>
      <c r="R334" s="10"/>
      <c r="S334" s="10"/>
      <c r="T334" s="10"/>
      <c r="U334" s="10"/>
      <c r="V334" s="10"/>
      <c r="W334" s="10"/>
      <c r="X334" s="10"/>
      <c r="Y334" s="10"/>
      <c r="Z334" s="10"/>
      <c r="AA334" s="10"/>
    </row>
    <row r="335" spans="14:27">
      <c r="N335" s="10"/>
      <c r="O335" s="10"/>
      <c r="P335" s="10"/>
      <c r="Q335" s="10"/>
      <c r="R335" s="10"/>
      <c r="S335" s="10"/>
      <c r="T335" s="10"/>
      <c r="U335" s="10"/>
      <c r="V335" s="10"/>
      <c r="W335" s="10"/>
      <c r="X335" s="10"/>
      <c r="Y335" s="10"/>
      <c r="Z335" s="10"/>
      <c r="AA335" s="10"/>
    </row>
    <row r="336" spans="14:27">
      <c r="N336" s="10"/>
      <c r="O336" s="10"/>
      <c r="P336" s="10"/>
      <c r="Q336" s="10"/>
      <c r="R336" s="10"/>
      <c r="S336" s="10"/>
      <c r="T336" s="10"/>
      <c r="U336" s="10"/>
      <c r="V336" s="10"/>
      <c r="W336" s="10"/>
      <c r="X336" s="10"/>
      <c r="Y336" s="10"/>
      <c r="Z336" s="10"/>
      <c r="AA336" s="10"/>
    </row>
    <row r="337" spans="14:27">
      <c r="N337" s="10"/>
      <c r="O337" s="10"/>
      <c r="P337" s="10"/>
      <c r="Q337" s="10"/>
      <c r="R337" s="10"/>
      <c r="S337" s="10"/>
      <c r="T337" s="10"/>
      <c r="U337" s="10"/>
      <c r="V337" s="10"/>
      <c r="W337" s="10"/>
      <c r="X337" s="10"/>
      <c r="Y337" s="10"/>
      <c r="Z337" s="10"/>
      <c r="AA337" s="10"/>
    </row>
    <row r="338" spans="14:27">
      <c r="N338" s="10"/>
      <c r="O338" s="10"/>
      <c r="P338" s="10"/>
      <c r="Q338" s="10"/>
      <c r="R338" s="10"/>
      <c r="S338" s="10"/>
      <c r="T338" s="10"/>
      <c r="U338" s="10"/>
      <c r="V338" s="10"/>
      <c r="W338" s="10"/>
      <c r="X338" s="10"/>
      <c r="Y338" s="10"/>
      <c r="Z338" s="10"/>
      <c r="AA338" s="10"/>
    </row>
    <row r="339" spans="14:27">
      <c r="N339" s="10"/>
      <c r="O339" s="10"/>
      <c r="P339" s="10"/>
      <c r="Q339" s="10"/>
      <c r="R339" s="10"/>
      <c r="S339" s="10"/>
      <c r="T339" s="10"/>
      <c r="U339" s="10"/>
      <c r="V339" s="10"/>
      <c r="W339" s="10"/>
      <c r="X339" s="10"/>
      <c r="Y339" s="10"/>
      <c r="Z339" s="10"/>
      <c r="AA339" s="10"/>
    </row>
    <row r="340" spans="14:27">
      <c r="N340" s="10"/>
      <c r="O340" s="10"/>
      <c r="P340" s="10"/>
      <c r="Q340" s="10"/>
      <c r="R340" s="10"/>
      <c r="S340" s="10"/>
      <c r="T340" s="10"/>
      <c r="U340" s="10"/>
      <c r="V340" s="10"/>
      <c r="W340" s="10"/>
      <c r="X340" s="10"/>
      <c r="Y340" s="10"/>
      <c r="Z340" s="10"/>
      <c r="AA340" s="10"/>
    </row>
    <row r="341" spans="14:27">
      <c r="N341" s="10"/>
      <c r="O341" s="10"/>
      <c r="P341" s="10"/>
      <c r="Q341" s="10"/>
      <c r="R341" s="10"/>
      <c r="S341" s="10"/>
      <c r="T341" s="10"/>
      <c r="U341" s="10"/>
      <c r="V341" s="10"/>
      <c r="W341" s="10"/>
      <c r="X341" s="10"/>
      <c r="Y341" s="10"/>
      <c r="Z341" s="10"/>
      <c r="AA341" s="10"/>
    </row>
    <row r="342" spans="14:27">
      <c r="N342" s="10"/>
      <c r="O342" s="10"/>
      <c r="P342" s="10"/>
      <c r="Q342" s="10"/>
      <c r="R342" s="10"/>
      <c r="S342" s="10"/>
      <c r="T342" s="10"/>
      <c r="U342" s="10"/>
      <c r="V342" s="10"/>
      <c r="W342" s="10"/>
      <c r="X342" s="10"/>
      <c r="Y342" s="10"/>
      <c r="Z342" s="10"/>
      <c r="AA342" s="10"/>
    </row>
    <row r="343" spans="14:27">
      <c r="N343" s="10"/>
      <c r="O343" s="10"/>
      <c r="P343" s="10"/>
      <c r="Q343" s="10"/>
      <c r="R343" s="10"/>
      <c r="S343" s="10"/>
      <c r="T343" s="10"/>
      <c r="U343" s="10"/>
      <c r="V343" s="10"/>
      <c r="W343" s="10"/>
      <c r="X343" s="10"/>
      <c r="Y343" s="10"/>
      <c r="Z343" s="10"/>
      <c r="AA343" s="10"/>
    </row>
    <row r="344" spans="14:27">
      <c r="N344" s="10"/>
      <c r="O344" s="10"/>
      <c r="P344" s="10"/>
      <c r="Q344" s="10"/>
      <c r="R344" s="10"/>
      <c r="S344" s="10"/>
      <c r="T344" s="10"/>
      <c r="U344" s="10"/>
      <c r="V344" s="10"/>
      <c r="W344" s="10"/>
      <c r="X344" s="10"/>
      <c r="Y344" s="10"/>
      <c r="Z344" s="10"/>
      <c r="AA344" s="10"/>
    </row>
    <row r="345" spans="14:27">
      <c r="N345" s="10"/>
      <c r="O345" s="10"/>
      <c r="P345" s="10"/>
      <c r="Q345" s="10"/>
      <c r="R345" s="10"/>
      <c r="S345" s="10"/>
      <c r="T345" s="10"/>
      <c r="U345" s="10"/>
      <c r="V345" s="10"/>
      <c r="W345" s="10"/>
      <c r="X345" s="10"/>
      <c r="Y345" s="10"/>
      <c r="Z345" s="10"/>
      <c r="AA345" s="10"/>
    </row>
    <row r="346" spans="14:27">
      <c r="N346" s="10"/>
      <c r="O346" s="10"/>
      <c r="P346" s="10"/>
      <c r="Q346" s="10"/>
      <c r="R346" s="10"/>
      <c r="S346" s="10"/>
      <c r="T346" s="10"/>
      <c r="U346" s="10"/>
      <c r="V346" s="10"/>
      <c r="W346" s="10"/>
      <c r="X346" s="10"/>
      <c r="Y346" s="10"/>
      <c r="Z346" s="10"/>
      <c r="AA346" s="10"/>
    </row>
    <row r="347" spans="14:27">
      <c r="N347" s="10"/>
      <c r="O347" s="10"/>
      <c r="P347" s="10"/>
      <c r="Q347" s="10"/>
      <c r="R347" s="10"/>
      <c r="S347" s="10"/>
      <c r="T347" s="10"/>
      <c r="U347" s="10"/>
      <c r="V347" s="10"/>
      <c r="W347" s="10"/>
      <c r="X347" s="10"/>
      <c r="Y347" s="10"/>
      <c r="Z347" s="10"/>
      <c r="AA347" s="10"/>
    </row>
    <row r="348" spans="14:27">
      <c r="N348" s="10"/>
      <c r="O348" s="10"/>
      <c r="P348" s="10"/>
      <c r="Q348" s="10"/>
      <c r="R348" s="10"/>
      <c r="S348" s="10"/>
      <c r="T348" s="10"/>
      <c r="U348" s="10"/>
      <c r="V348" s="10"/>
      <c r="W348" s="10"/>
      <c r="X348" s="10"/>
      <c r="Y348" s="10"/>
      <c r="Z348" s="10"/>
      <c r="AA348" s="10"/>
    </row>
    <row r="349" spans="14:27">
      <c r="N349" s="10"/>
      <c r="O349" s="10"/>
      <c r="P349" s="10"/>
      <c r="Q349" s="10"/>
      <c r="R349" s="10"/>
      <c r="S349" s="10"/>
      <c r="T349" s="10"/>
      <c r="U349" s="10"/>
      <c r="V349" s="10"/>
      <c r="W349" s="10"/>
      <c r="X349" s="10"/>
      <c r="Y349" s="10"/>
      <c r="Z349" s="10"/>
      <c r="AA349" s="10"/>
    </row>
    <row r="350" spans="14:27">
      <c r="N350" s="10"/>
      <c r="O350" s="10"/>
      <c r="P350" s="10"/>
      <c r="Q350" s="10"/>
      <c r="R350" s="10"/>
      <c r="S350" s="10"/>
      <c r="T350" s="10"/>
      <c r="U350" s="10"/>
      <c r="V350" s="10"/>
      <c r="W350" s="10"/>
      <c r="X350" s="10"/>
      <c r="Y350" s="10"/>
      <c r="Z350" s="10"/>
      <c r="AA350" s="10"/>
    </row>
    <row r="351" spans="14:27">
      <c r="N351" s="10"/>
      <c r="O351" s="10"/>
      <c r="P351" s="10"/>
      <c r="Q351" s="10"/>
      <c r="R351" s="10"/>
      <c r="S351" s="10"/>
      <c r="T351" s="10"/>
      <c r="U351" s="10"/>
      <c r="V351" s="10"/>
      <c r="W351" s="10"/>
      <c r="X351" s="10"/>
      <c r="Y351" s="10"/>
      <c r="Z351" s="10"/>
      <c r="AA351" s="10"/>
    </row>
    <row r="352" spans="14:27">
      <c r="N352" s="10"/>
      <c r="O352" s="10"/>
      <c r="P352" s="10"/>
      <c r="Q352" s="10"/>
      <c r="R352" s="10"/>
      <c r="S352" s="10"/>
      <c r="T352" s="10"/>
      <c r="U352" s="10"/>
      <c r="V352" s="10"/>
      <c r="W352" s="10"/>
      <c r="X352" s="10"/>
      <c r="Y352" s="10"/>
      <c r="Z352" s="10"/>
      <c r="AA352" s="10"/>
    </row>
    <row r="353" spans="14:27">
      <c r="N353" s="10"/>
      <c r="O353" s="10"/>
      <c r="P353" s="10"/>
      <c r="Q353" s="10"/>
      <c r="R353" s="10"/>
      <c r="S353" s="10"/>
      <c r="T353" s="10"/>
      <c r="U353" s="10"/>
      <c r="V353" s="10"/>
      <c r="W353" s="10"/>
      <c r="X353" s="10"/>
      <c r="Y353" s="10"/>
      <c r="Z353" s="10"/>
      <c r="AA353" s="10"/>
    </row>
    <row r="354" spans="14:27">
      <c r="N354" s="10"/>
      <c r="O354" s="10"/>
      <c r="P354" s="10"/>
      <c r="Q354" s="10"/>
      <c r="R354" s="10"/>
      <c r="S354" s="10"/>
      <c r="T354" s="10"/>
      <c r="U354" s="10"/>
      <c r="V354" s="10"/>
      <c r="W354" s="10"/>
      <c r="X354" s="10"/>
      <c r="Y354" s="10"/>
      <c r="Z354" s="10"/>
      <c r="AA354" s="10"/>
    </row>
    <row r="355" spans="14:27">
      <c r="N355" s="10"/>
      <c r="O355" s="10"/>
      <c r="P355" s="10"/>
      <c r="Q355" s="10"/>
      <c r="R355" s="10"/>
      <c r="S355" s="10"/>
      <c r="T355" s="10"/>
      <c r="U355" s="10"/>
      <c r="V355" s="10"/>
      <c r="W355" s="10"/>
      <c r="X355" s="10"/>
      <c r="Y355" s="10"/>
      <c r="Z355" s="10"/>
      <c r="AA355" s="10"/>
    </row>
    <row r="356" spans="14:27">
      <c r="N356" s="10"/>
      <c r="O356" s="10"/>
      <c r="P356" s="10"/>
      <c r="Q356" s="10"/>
      <c r="R356" s="10"/>
      <c r="S356" s="10"/>
      <c r="T356" s="10"/>
      <c r="U356" s="10"/>
      <c r="V356" s="10"/>
      <c r="W356" s="10"/>
      <c r="X356" s="10"/>
      <c r="Y356" s="10"/>
      <c r="Z356" s="10"/>
      <c r="AA356" s="10"/>
    </row>
    <row r="357" spans="14:27">
      <c r="N357" s="10"/>
      <c r="O357" s="10"/>
      <c r="P357" s="10"/>
      <c r="Q357" s="10"/>
      <c r="R357" s="10"/>
      <c r="S357" s="10"/>
      <c r="T357" s="10"/>
      <c r="U357" s="10"/>
      <c r="V357" s="10"/>
      <c r="W357" s="10"/>
      <c r="X357" s="10"/>
      <c r="Y357" s="10"/>
      <c r="Z357" s="10"/>
      <c r="AA357" s="10"/>
    </row>
    <row r="358" spans="14:27">
      <c r="N358" s="10"/>
      <c r="O358" s="10"/>
      <c r="P358" s="10"/>
      <c r="Q358" s="10"/>
      <c r="R358" s="10"/>
      <c r="S358" s="10"/>
      <c r="T358" s="10"/>
      <c r="U358" s="10"/>
      <c r="V358" s="10"/>
      <c r="W358" s="10"/>
      <c r="X358" s="10"/>
      <c r="Y358" s="10"/>
      <c r="Z358" s="10"/>
      <c r="AA358" s="10"/>
    </row>
    <row r="359" spans="14:27">
      <c r="N359" s="10"/>
      <c r="O359" s="10"/>
      <c r="P359" s="10"/>
      <c r="Q359" s="10"/>
      <c r="R359" s="10"/>
      <c r="S359" s="10"/>
      <c r="T359" s="10"/>
      <c r="U359" s="10"/>
      <c r="V359" s="10"/>
      <c r="W359" s="10"/>
      <c r="X359" s="10"/>
      <c r="Y359" s="10"/>
      <c r="Z359" s="10"/>
      <c r="AA359" s="10"/>
    </row>
    <row r="360" spans="14:27">
      <c r="N360" s="10"/>
      <c r="O360" s="10"/>
      <c r="P360" s="10"/>
      <c r="Q360" s="10"/>
      <c r="R360" s="10"/>
      <c r="S360" s="10"/>
      <c r="T360" s="10"/>
      <c r="U360" s="10"/>
      <c r="V360" s="10"/>
      <c r="W360" s="10"/>
      <c r="X360" s="10"/>
      <c r="Y360" s="10"/>
      <c r="Z360" s="10"/>
      <c r="AA360" s="10"/>
    </row>
    <row r="361" spans="14:27">
      <c r="N361" s="10"/>
      <c r="O361" s="10"/>
      <c r="P361" s="10"/>
      <c r="Q361" s="10"/>
      <c r="R361" s="10"/>
      <c r="S361" s="10"/>
      <c r="T361" s="10"/>
      <c r="U361" s="10"/>
      <c r="V361" s="10"/>
      <c r="W361" s="10"/>
      <c r="X361" s="10"/>
      <c r="Y361" s="10"/>
      <c r="Z361" s="10"/>
      <c r="AA361" s="10"/>
    </row>
    <row r="362" spans="14:27">
      <c r="N362" s="10"/>
      <c r="O362" s="10"/>
      <c r="P362" s="10"/>
      <c r="Q362" s="10"/>
      <c r="R362" s="10"/>
      <c r="S362" s="10"/>
      <c r="T362" s="10"/>
      <c r="U362" s="10"/>
      <c r="V362" s="10"/>
      <c r="W362" s="10"/>
      <c r="X362" s="10"/>
      <c r="Y362" s="10"/>
      <c r="Z362" s="10"/>
      <c r="AA362" s="10"/>
    </row>
    <row r="363" spans="14:27">
      <c r="N363" s="10"/>
      <c r="O363" s="10"/>
      <c r="P363" s="10"/>
      <c r="Q363" s="10"/>
      <c r="R363" s="10"/>
      <c r="S363" s="10"/>
      <c r="T363" s="10"/>
      <c r="U363" s="10"/>
      <c r="V363" s="10"/>
      <c r="W363" s="10"/>
      <c r="X363" s="10"/>
      <c r="Y363" s="10"/>
      <c r="Z363" s="10"/>
      <c r="AA363" s="10"/>
    </row>
    <row r="364" spans="14:27">
      <c r="N364" s="10"/>
      <c r="O364" s="10"/>
      <c r="P364" s="10"/>
      <c r="Q364" s="10"/>
      <c r="R364" s="10"/>
      <c r="S364" s="10"/>
      <c r="T364" s="10"/>
      <c r="U364" s="10"/>
      <c r="V364" s="10"/>
      <c r="W364" s="10"/>
      <c r="X364" s="10"/>
      <c r="Y364" s="10"/>
      <c r="Z364" s="10"/>
      <c r="AA364" s="10"/>
    </row>
    <row r="365" spans="14:27">
      <c r="N365" s="10"/>
      <c r="O365" s="10"/>
      <c r="P365" s="10"/>
      <c r="Q365" s="10"/>
      <c r="R365" s="10"/>
      <c r="S365" s="10"/>
      <c r="T365" s="10"/>
      <c r="U365" s="10"/>
      <c r="V365" s="10"/>
      <c r="W365" s="10"/>
      <c r="X365" s="10"/>
      <c r="Y365" s="10"/>
      <c r="Z365" s="10"/>
      <c r="AA365" s="10"/>
    </row>
    <row r="366" spans="14:27">
      <c r="N366" s="10"/>
      <c r="O366" s="10"/>
      <c r="P366" s="10"/>
      <c r="Q366" s="10"/>
      <c r="R366" s="10"/>
      <c r="S366" s="10"/>
      <c r="T366" s="10"/>
      <c r="U366" s="10"/>
      <c r="V366" s="10"/>
      <c r="W366" s="10"/>
      <c r="X366" s="10"/>
      <c r="Y366" s="10"/>
      <c r="Z366" s="10"/>
      <c r="AA366" s="10"/>
    </row>
    <row r="367" spans="14:27">
      <c r="N367" s="10"/>
      <c r="O367" s="10"/>
      <c r="P367" s="10"/>
      <c r="Q367" s="10"/>
      <c r="R367" s="10"/>
      <c r="S367" s="10"/>
      <c r="T367" s="10"/>
      <c r="U367" s="10"/>
      <c r="V367" s="10"/>
      <c r="W367" s="10"/>
      <c r="X367" s="10"/>
      <c r="Y367" s="10"/>
      <c r="Z367" s="10"/>
      <c r="AA367" s="10"/>
    </row>
    <row r="368" spans="14:27">
      <c r="N368" s="10"/>
      <c r="O368" s="10"/>
      <c r="P368" s="10"/>
      <c r="Q368" s="10"/>
      <c r="R368" s="10"/>
      <c r="S368" s="10"/>
      <c r="T368" s="10"/>
      <c r="U368" s="10"/>
      <c r="V368" s="10"/>
      <c r="W368" s="10"/>
      <c r="X368" s="10"/>
      <c r="Y368" s="10"/>
      <c r="Z368" s="10"/>
      <c r="AA368" s="10"/>
    </row>
    <row r="369" spans="14:27">
      <c r="N369" s="10"/>
      <c r="O369" s="10"/>
      <c r="P369" s="10"/>
      <c r="Q369" s="10"/>
      <c r="R369" s="10"/>
      <c r="S369" s="10"/>
      <c r="T369" s="10"/>
      <c r="U369" s="10"/>
      <c r="V369" s="10"/>
      <c r="W369" s="10"/>
      <c r="X369" s="10"/>
      <c r="Y369" s="10"/>
      <c r="Z369" s="10"/>
      <c r="AA369" s="10"/>
    </row>
    <row r="370" spans="14:27">
      <c r="N370" s="10"/>
      <c r="O370" s="10"/>
      <c r="P370" s="10"/>
      <c r="Q370" s="10"/>
      <c r="R370" s="10"/>
      <c r="S370" s="10"/>
      <c r="T370" s="10"/>
      <c r="U370" s="10"/>
      <c r="V370" s="10"/>
      <c r="W370" s="10"/>
      <c r="X370" s="10"/>
      <c r="Y370" s="10"/>
      <c r="Z370" s="10"/>
      <c r="AA370" s="10"/>
    </row>
    <row r="371" spans="14:27">
      <c r="N371" s="10"/>
      <c r="O371" s="10"/>
      <c r="P371" s="10"/>
      <c r="Q371" s="10"/>
      <c r="R371" s="10"/>
      <c r="S371" s="10"/>
      <c r="T371" s="10"/>
      <c r="U371" s="10"/>
      <c r="V371" s="10"/>
      <c r="W371" s="10"/>
      <c r="X371" s="10"/>
      <c r="Y371" s="10"/>
      <c r="Z371" s="10"/>
      <c r="AA371" s="10"/>
    </row>
    <row r="372" spans="14:27">
      <c r="N372" s="10"/>
      <c r="O372" s="10"/>
      <c r="P372" s="10"/>
      <c r="Q372" s="10"/>
      <c r="R372" s="10"/>
      <c r="S372" s="10"/>
      <c r="T372" s="10"/>
      <c r="U372" s="10"/>
      <c r="V372" s="10"/>
      <c r="W372" s="10"/>
      <c r="X372" s="10"/>
      <c r="Y372" s="10"/>
      <c r="Z372" s="10"/>
      <c r="AA372" s="10"/>
    </row>
  </sheetData>
  <sheetProtection password="CF44" sheet="1" objects="1" scenarios="1" selectLockedCells="1" selectUnlockedCells="1"/>
  <mergeCells count="236">
    <mergeCell ref="C238:D238"/>
    <mergeCell ref="C239:D239"/>
    <mergeCell ref="C232:D232"/>
    <mergeCell ref="C233:D233"/>
    <mergeCell ref="C234:D234"/>
    <mergeCell ref="C235:D235"/>
    <mergeCell ref="C236:D236"/>
    <mergeCell ref="C237:D237"/>
    <mergeCell ref="C226:D226"/>
    <mergeCell ref="C227:D227"/>
    <mergeCell ref="C228:D228"/>
    <mergeCell ref="C229:D229"/>
    <mergeCell ref="C230:D230"/>
    <mergeCell ref="C231:D231"/>
    <mergeCell ref="C220:D220"/>
    <mergeCell ref="C221:D221"/>
    <mergeCell ref="C222:D222"/>
    <mergeCell ref="C223:D223"/>
    <mergeCell ref="C224:D224"/>
    <mergeCell ref="C225:D225"/>
    <mergeCell ref="C214:D214"/>
    <mergeCell ref="C215:D215"/>
    <mergeCell ref="C216:D216"/>
    <mergeCell ref="C217:D217"/>
    <mergeCell ref="C218:D218"/>
    <mergeCell ref="C219:D219"/>
    <mergeCell ref="C208:D208"/>
    <mergeCell ref="C209:D209"/>
    <mergeCell ref="C210:D210"/>
    <mergeCell ref="C211:D211"/>
    <mergeCell ref="C212:D212"/>
    <mergeCell ref="C213:D213"/>
    <mergeCell ref="C202:D202"/>
    <mergeCell ref="C203:D203"/>
    <mergeCell ref="C204:D204"/>
    <mergeCell ref="C205:D205"/>
    <mergeCell ref="C206:D206"/>
    <mergeCell ref="C207:D207"/>
    <mergeCell ref="C196:D196"/>
    <mergeCell ref="C197:D197"/>
    <mergeCell ref="C198:D198"/>
    <mergeCell ref="C199:D199"/>
    <mergeCell ref="C200:D200"/>
    <mergeCell ref="C201:D201"/>
    <mergeCell ref="C190:D190"/>
    <mergeCell ref="C191:D191"/>
    <mergeCell ref="C192:D192"/>
    <mergeCell ref="C193:D193"/>
    <mergeCell ref="C194:D194"/>
    <mergeCell ref="C195:D195"/>
    <mergeCell ref="C184:D184"/>
    <mergeCell ref="C185:D185"/>
    <mergeCell ref="C186:D186"/>
    <mergeCell ref="C187:D187"/>
    <mergeCell ref="C188:D188"/>
    <mergeCell ref="C189:D189"/>
    <mergeCell ref="C178:D178"/>
    <mergeCell ref="C179:D179"/>
    <mergeCell ref="C180:D180"/>
    <mergeCell ref="C181:D181"/>
    <mergeCell ref="C182:D182"/>
    <mergeCell ref="C183:D183"/>
    <mergeCell ref="C172:D172"/>
    <mergeCell ref="C173:D173"/>
    <mergeCell ref="C174:D174"/>
    <mergeCell ref="C175:D175"/>
    <mergeCell ref="C176:D176"/>
    <mergeCell ref="C177:D177"/>
    <mergeCell ref="C166:D166"/>
    <mergeCell ref="C167:D167"/>
    <mergeCell ref="C168:D168"/>
    <mergeCell ref="C169:D169"/>
    <mergeCell ref="C170:D170"/>
    <mergeCell ref="C171:D171"/>
    <mergeCell ref="C160:D160"/>
    <mergeCell ref="C161:D161"/>
    <mergeCell ref="C162:D162"/>
    <mergeCell ref="C163:D163"/>
    <mergeCell ref="C164:D164"/>
    <mergeCell ref="C165:D165"/>
    <mergeCell ref="C154:D154"/>
    <mergeCell ref="C155:D155"/>
    <mergeCell ref="C156:D156"/>
    <mergeCell ref="C157:D157"/>
    <mergeCell ref="C158:D158"/>
    <mergeCell ref="C159:D159"/>
    <mergeCell ref="C148:D148"/>
    <mergeCell ref="C149:D149"/>
    <mergeCell ref="C150:D150"/>
    <mergeCell ref="C151:D151"/>
    <mergeCell ref="C152:D152"/>
    <mergeCell ref="C153:D153"/>
    <mergeCell ref="C142:D142"/>
    <mergeCell ref="C143:D143"/>
    <mergeCell ref="C144:D144"/>
    <mergeCell ref="C145:D145"/>
    <mergeCell ref="C146:D146"/>
    <mergeCell ref="C147:D147"/>
    <mergeCell ref="C136:D136"/>
    <mergeCell ref="C137:D137"/>
    <mergeCell ref="C138:D138"/>
    <mergeCell ref="C139:D139"/>
    <mergeCell ref="C140:D140"/>
    <mergeCell ref="C141:D141"/>
    <mergeCell ref="C130:D130"/>
    <mergeCell ref="C131:D131"/>
    <mergeCell ref="C132:D132"/>
    <mergeCell ref="C133:D133"/>
    <mergeCell ref="C134:D134"/>
    <mergeCell ref="C135:D135"/>
    <mergeCell ref="C124:D124"/>
    <mergeCell ref="C125:D125"/>
    <mergeCell ref="C126:D126"/>
    <mergeCell ref="C127:D127"/>
    <mergeCell ref="C128:D128"/>
    <mergeCell ref="C129:D129"/>
    <mergeCell ref="C118:D118"/>
    <mergeCell ref="C119:D119"/>
    <mergeCell ref="C120:D120"/>
    <mergeCell ref="C121:D121"/>
    <mergeCell ref="C122:D122"/>
    <mergeCell ref="C123:D123"/>
    <mergeCell ref="C112:D112"/>
    <mergeCell ref="C113:D113"/>
    <mergeCell ref="C114:D114"/>
    <mergeCell ref="C115:D115"/>
    <mergeCell ref="C116:D116"/>
    <mergeCell ref="C117:D117"/>
    <mergeCell ref="C106:D106"/>
    <mergeCell ref="C107:D107"/>
    <mergeCell ref="C108:D108"/>
    <mergeCell ref="C109:D109"/>
    <mergeCell ref="C110:D110"/>
    <mergeCell ref="C111:D111"/>
    <mergeCell ref="C100:D100"/>
    <mergeCell ref="C101:D101"/>
    <mergeCell ref="C102:D102"/>
    <mergeCell ref="C103:D103"/>
    <mergeCell ref="C104:D104"/>
    <mergeCell ref="C105:D105"/>
    <mergeCell ref="C94:D94"/>
    <mergeCell ref="C95:D95"/>
    <mergeCell ref="C96:D96"/>
    <mergeCell ref="C97:D97"/>
    <mergeCell ref="C98:D98"/>
    <mergeCell ref="C99:D99"/>
    <mergeCell ref="C88:D88"/>
    <mergeCell ref="C89:D89"/>
    <mergeCell ref="C90:D90"/>
    <mergeCell ref="C91:D91"/>
    <mergeCell ref="C92:D92"/>
    <mergeCell ref="C93:D93"/>
    <mergeCell ref="C82:D82"/>
    <mergeCell ref="C83:D83"/>
    <mergeCell ref="C84:D84"/>
    <mergeCell ref="C85:D85"/>
    <mergeCell ref="C86:D86"/>
    <mergeCell ref="C87:D87"/>
    <mergeCell ref="C76:D76"/>
    <mergeCell ref="C77:D77"/>
    <mergeCell ref="C78:D78"/>
    <mergeCell ref="C79:D79"/>
    <mergeCell ref="C80:D80"/>
    <mergeCell ref="C81:D81"/>
    <mergeCell ref="C70:D70"/>
    <mergeCell ref="C71:D71"/>
    <mergeCell ref="C72:D72"/>
    <mergeCell ref="C73:D73"/>
    <mergeCell ref="C74:D74"/>
    <mergeCell ref="C75:D75"/>
    <mergeCell ref="C64:D64"/>
    <mergeCell ref="C65:D65"/>
    <mergeCell ref="C66:D66"/>
    <mergeCell ref="C67:D67"/>
    <mergeCell ref="C68:D68"/>
    <mergeCell ref="C69:D69"/>
    <mergeCell ref="C58:D58"/>
    <mergeCell ref="C59:D59"/>
    <mergeCell ref="C60:D60"/>
    <mergeCell ref="C61:D61"/>
    <mergeCell ref="C62:D62"/>
    <mergeCell ref="C63:D63"/>
    <mergeCell ref="C52:D52"/>
    <mergeCell ref="C53:D53"/>
    <mergeCell ref="C54:D54"/>
    <mergeCell ref="C55:D55"/>
    <mergeCell ref="C56:D56"/>
    <mergeCell ref="C57:D57"/>
    <mergeCell ref="C46:D46"/>
    <mergeCell ref="C47:D47"/>
    <mergeCell ref="C48:D48"/>
    <mergeCell ref="C49:D49"/>
    <mergeCell ref="C50:D50"/>
    <mergeCell ref="C51:D51"/>
    <mergeCell ref="C40:D40"/>
    <mergeCell ref="C41:D41"/>
    <mergeCell ref="C42:D42"/>
    <mergeCell ref="C43:D43"/>
    <mergeCell ref="C44:D44"/>
    <mergeCell ref="C45:D45"/>
    <mergeCell ref="C34:D34"/>
    <mergeCell ref="C35:D35"/>
    <mergeCell ref="C36:D36"/>
    <mergeCell ref="C37:D37"/>
    <mergeCell ref="C38:D38"/>
    <mergeCell ref="C39:D39"/>
    <mergeCell ref="C28:D28"/>
    <mergeCell ref="C29:D29"/>
    <mergeCell ref="C30:D30"/>
    <mergeCell ref="C31:D31"/>
    <mergeCell ref="C32:D32"/>
    <mergeCell ref="C33:D33"/>
    <mergeCell ref="C22:D22"/>
    <mergeCell ref="C23:D23"/>
    <mergeCell ref="C24:D24"/>
    <mergeCell ref="C25:D25"/>
    <mergeCell ref="C26:D26"/>
    <mergeCell ref="C27:D27"/>
    <mergeCell ref="C19:D19"/>
    <mergeCell ref="C20:D20"/>
    <mergeCell ref="C21:D21"/>
    <mergeCell ref="C10:D10"/>
    <mergeCell ref="C11:D11"/>
    <mergeCell ref="C12:D12"/>
    <mergeCell ref="C13:D13"/>
    <mergeCell ref="C14:D14"/>
    <mergeCell ref="C15:D15"/>
    <mergeCell ref="E3:G3"/>
    <mergeCell ref="C5:D5"/>
    <mergeCell ref="C6:D6"/>
    <mergeCell ref="C7:D7"/>
    <mergeCell ref="C8:D8"/>
    <mergeCell ref="C9:D9"/>
    <mergeCell ref="C16:D16"/>
    <mergeCell ref="C17:D17"/>
    <mergeCell ref="C18:D18"/>
  </mergeCells>
  <phoneticPr fontId="0" type="noConversion"/>
  <hyperlinks>
    <hyperlink ref="C123" r:id="rId1"/>
    <hyperlink ref="C151" r:id="rId2"/>
  </hyperlinks>
  <pageMargins left="0.78740157499999996" right="0.78740157499999996" top="0.984251969" bottom="0.984251969"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11</vt:i4>
      </vt:variant>
      <vt:variant>
        <vt:lpstr>Intervalli denominati</vt:lpstr>
      </vt:variant>
      <vt:variant>
        <vt:i4>23</vt:i4>
      </vt:variant>
    </vt:vector>
  </HeadingPairs>
  <TitlesOfParts>
    <vt:vector size="34" baseType="lpstr">
      <vt:lpstr>Instructions-EN</vt:lpstr>
      <vt:lpstr>Anleitung-DE</vt:lpstr>
      <vt:lpstr>Formulation Pre-Products</vt:lpstr>
      <vt:lpstr>Ingoing Substances</vt:lpstr>
      <vt:lpstr>Ingoing substances_DID</vt:lpstr>
      <vt:lpstr>Results-1&amp;2</vt:lpstr>
      <vt:lpstr>Results-5</vt:lpstr>
      <vt:lpstr>Packaging-4</vt:lpstr>
      <vt:lpstr>DID List</vt:lpstr>
      <vt:lpstr>Languages</vt:lpstr>
      <vt:lpstr>Auswahldaten</vt:lpstr>
      <vt:lpstr>Abbauwerte</vt:lpstr>
      <vt:lpstr>aNBO</vt:lpstr>
      <vt:lpstr>anNBO</vt:lpstr>
      <vt:lpstr>'Formulation Pre-Products'!Area_stampa</vt:lpstr>
      <vt:lpstr>'Ingoing Substances'!Area_stampa</vt:lpstr>
      <vt:lpstr>'Ingoing substances_DID'!Area_stampa</vt:lpstr>
      <vt:lpstr>'Packaging-4'!Area_stampa</vt:lpstr>
      <vt:lpstr>'Results-1&amp;2'!Area_stampa</vt:lpstr>
      <vt:lpstr>'Results-5'!Area_stampa</vt:lpstr>
      <vt:lpstr>AW</vt:lpstr>
      <vt:lpstr>BCF</vt:lpstr>
      <vt:lpstr>Beschichtung</vt:lpstr>
      <vt:lpstr>DID</vt:lpstr>
      <vt:lpstr>Etikett</vt:lpstr>
      <vt:lpstr>Flasche</vt:lpstr>
      <vt:lpstr>Funktion</vt:lpstr>
      <vt:lpstr>janein</vt:lpstr>
      <vt:lpstr>Manschette</vt:lpstr>
      <vt:lpstr>Nachweis</vt:lpstr>
      <vt:lpstr>Produktart</vt:lpstr>
      <vt:lpstr>Sprache</vt:lpstr>
      <vt:lpstr>Verschluss</vt:lpstr>
      <vt:lpstr>Vorproduktenummer</vt:lpstr>
    </vt:vector>
  </TitlesOfParts>
  <Company>RAL gGmbH</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Kalkulationsdatei für "Rinse og cosmetic products"</dc:title>
  <dc:subject>Ecolabel 2014/893/EU</dc:subject>
  <dc:creator>Dr.Peter Buttner</dc:creator>
  <dc:description>Version 2 (3.2015). Änderung Formel für automatische Tensiderkennung im Blatt "Ingoing substances_DID"_x000d_
Version 3 (16.4.2015): Einführung AC zur automatischen Ermittlung der Konzentration. Korrektur für Palm/Palmkernöl wenn segrgiert/MB: Bezug auf Vorprodukt und nicht auf enthaltenes Tensid_x000d_
V4: Zusätzliche Berechnungen/Eingaben für Verpackungen</dc:description>
  <cp:lastModifiedBy>Gianluca Cesarei</cp:lastModifiedBy>
  <cp:lastPrinted>2015-04-24T10:02:18Z</cp:lastPrinted>
  <dcterms:created xsi:type="dcterms:W3CDTF">2006-01-20T09:27:52Z</dcterms:created>
  <dcterms:modified xsi:type="dcterms:W3CDTF">2015-06-05T12:59:22Z</dcterms:modified>
</cp:coreProperties>
</file>